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35" activeTab="1"/>
  </bookViews>
  <sheets>
    <sheet name="Лист1" sheetId="1" r:id="rId1"/>
    <sheet name="испр 28 июля 2015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Лист1!$12:$13</definedName>
    <definedName name="_xlnm.Print_Area" localSheetId="1">'испр 28 июля 2015'!$A$1:$G$94</definedName>
    <definedName name="_xlnm.Print_Area" localSheetId="0">Лист1!$A$1:$G$98</definedName>
  </definedNames>
  <calcPr calcId="152511"/>
</workbook>
</file>

<file path=xl/calcChain.xml><?xml version="1.0" encoding="utf-8"?>
<calcChain xmlns="http://schemas.openxmlformats.org/spreadsheetml/2006/main">
  <c r="E31" i="2" l="1"/>
  <c r="F31" i="2"/>
  <c r="D31" i="2"/>
  <c r="D32" i="2"/>
  <c r="E32" i="2"/>
  <c r="E38" i="2"/>
  <c r="D38" i="2"/>
  <c r="F38" i="2"/>
  <c r="E29" i="2" l="1"/>
  <c r="F36" i="2"/>
  <c r="E30" i="2"/>
  <c r="E36" i="2"/>
  <c r="E28" i="2"/>
  <c r="F28" i="2"/>
  <c r="E17" i="2" l="1"/>
  <c r="E18" i="2"/>
  <c r="F29" i="2" l="1"/>
  <c r="D29" i="2"/>
  <c r="D36" i="2"/>
  <c r="F16" i="2"/>
  <c r="I16" i="2"/>
  <c r="D30" i="2"/>
  <c r="D28" i="2"/>
  <c r="E27" i="2" l="1"/>
  <c r="E26" i="2" s="1"/>
  <c r="E24" i="2" s="1"/>
  <c r="E16" i="2" s="1"/>
  <c r="I17" i="2" s="1"/>
  <c r="D27" i="2"/>
  <c r="D26" i="2" s="1"/>
  <c r="D24" i="2" s="1"/>
  <c r="D16" i="2" s="1"/>
  <c r="E82" i="2"/>
  <c r="E87" i="2" s="1"/>
  <c r="D82" i="2"/>
  <c r="D87" i="2" s="1"/>
  <c r="E77" i="2"/>
  <c r="H76" i="2" s="1"/>
  <c r="D77" i="2"/>
  <c r="E72" i="2"/>
  <c r="D72" i="2"/>
  <c r="E67" i="2"/>
  <c r="E60" i="2"/>
  <c r="D60" i="2"/>
  <c r="D57" i="2"/>
  <c r="E39" i="2"/>
  <c r="D39" i="2"/>
  <c r="E19" i="2"/>
  <c r="E57" i="2" s="1"/>
  <c r="D18" i="2"/>
  <c r="D17" i="2"/>
  <c r="E15" i="2"/>
  <c r="H16" i="2" l="1"/>
  <c r="H17" i="2" s="1"/>
  <c r="D15" i="2"/>
  <c r="E51" i="2" l="1"/>
  <c r="E32" i="1"/>
  <c r="E28" i="1" l="1"/>
  <c r="E39" i="1" l="1"/>
  <c r="E31" i="1" l="1"/>
  <c r="D31" i="1"/>
  <c r="D57" i="1" l="1"/>
  <c r="E29" i="1"/>
  <c r="E18" i="1" l="1"/>
  <c r="E36" i="1" l="1"/>
  <c r="E27" i="1" l="1"/>
  <c r="D32" i="1" l="1"/>
  <c r="D36" i="1" l="1"/>
  <c r="D29" i="1"/>
  <c r="D18" i="1"/>
  <c r="D17" i="1" s="1"/>
  <c r="D28" i="1"/>
  <c r="E19" i="1" l="1"/>
  <c r="E57" i="1" s="1"/>
  <c r="E82" i="1" l="1"/>
  <c r="E87" i="1" s="1"/>
  <c r="E77" i="1"/>
  <c r="E72" i="1"/>
  <c r="E67" i="1"/>
  <c r="H76" i="1" l="1"/>
  <c r="E60" i="1"/>
  <c r="D60" i="1"/>
  <c r="E15" i="1"/>
  <c r="D27" i="1"/>
  <c r="E38" i="1"/>
  <c r="E26" i="1" s="1"/>
  <c r="E24" i="1" s="1"/>
  <c r="D38" i="1"/>
  <c r="D26" i="1" l="1"/>
  <c r="E17" i="1"/>
  <c r="D82" i="1" l="1"/>
  <c r="D87" i="1" s="1"/>
  <c r="D77" i="1"/>
  <c r="D72" i="1"/>
  <c r="D39" i="1"/>
  <c r="D24" i="1"/>
  <c r="D16" i="1" s="1"/>
  <c r="D15" i="1" l="1"/>
  <c r="E16" i="1"/>
  <c r="E51" i="1" s="1"/>
</calcChain>
</file>

<file path=xl/sharedStrings.xml><?xml version="1.0" encoding="utf-8"?>
<sst xmlns="http://schemas.openxmlformats.org/spreadsheetml/2006/main" count="618" uniqueCount="191">
  <si>
    <t>№ п/п</t>
  </si>
  <si>
    <t>Показатель</t>
  </si>
  <si>
    <t>Ед. изм.</t>
  </si>
  <si>
    <t xml:space="preserve">    Примечание ***</t>
  </si>
  <si>
    <t>факт **</t>
  </si>
  <si>
    <t>I</t>
  </si>
  <si>
    <t xml:space="preserve"> Структура затрат</t>
  </si>
  <si>
    <t>х</t>
  </si>
  <si>
    <t xml:space="preserve">х </t>
  </si>
  <si>
    <t>Необходимая валовая выручка на содержание (далее – НВВ)</t>
  </si>
  <si>
    <t>тыс. руб.</t>
  </si>
  <si>
    <r>
      <t> </t>
    </r>
    <r>
      <rPr>
        <sz val="12"/>
        <color theme="1"/>
        <rFont val="Times New Roman"/>
        <family val="1"/>
        <charset val="204"/>
      </rPr>
      <t xml:space="preserve">  </t>
    </r>
  </si>
  <si>
    <t>Подконтрольные (операционные) расходы, включенные в НВВ</t>
  </si>
  <si>
    <t>Материальные расходы, всего</t>
  </si>
  <si>
    <t>1.1.1.1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</si>
  <si>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сырье, материалы, запасные части, инструмент, топливо </t>
    </r>
  </si>
  <si>
    <t>1.1.1.2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</si>
  <si>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ремонт</t>
    </r>
  </si>
  <si>
    <t>1.1.1.3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</si>
  <si>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</si>
  <si>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</si>
  <si>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в том числе на ремонт</t>
  </si>
  <si>
    <t>Фонд оплаты труда</t>
  </si>
  <si>
    <t>1.1.2.1</t>
  </si>
  <si>
    <t>Прочие операционные расходы (с расшифровкой)</t>
  </si>
  <si>
    <t>1.1.3.1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</si>
  <si>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транспортные услуги</t>
    </r>
  </si>
  <si>
    <t>1.1.3.2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</si>
  <si>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прочие расходы (с расшифровкой)****</t>
    </r>
  </si>
  <si>
    <t>Неподконтрольные расходы, включенные в НВВ, всего</t>
  </si>
  <si>
    <t>Оплата услуг ОАО «ФСК ЕЭС»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</si>
  <si>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</si>
  <si>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</si>
  <si>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</si>
  <si>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</si>
  <si>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</si>
  <si>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</si>
  <si>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</si>
  <si>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</si>
  <si>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</si>
  <si>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</si>
  <si>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Возврат инвестированного капитала, всего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</si>
  <si>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размер средств, направляемых на реализацию инвестиционных программ</t>
    </r>
  </si>
  <si>
    <t>Доход на инвестированный капитал, всего</t>
  </si>
  <si>
    <t>Корректировки необходимой валовой выручки, учтенные в утвержденных тарифных решениях</t>
  </si>
  <si>
    <t xml:space="preserve"> Экономия операционных расходов</t>
  </si>
  <si>
    <t xml:space="preserve"> Экономия от снижения технологических потерь</t>
  </si>
  <si>
    <t>II</t>
  </si>
  <si>
    <t>III</t>
  </si>
  <si>
    <r>
      <t>Необходимая валовая выручка на оплату технологического расхода (потерь) электроэнергии</t>
    </r>
    <r>
      <rPr>
        <sz val="12"/>
        <color theme="1"/>
        <rFont val="Times New Roman"/>
        <family val="1"/>
        <charset val="204"/>
      </rPr>
      <t xml:space="preserve"> </t>
    </r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</si>
  <si>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</si>
  <si>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</si>
  <si>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</si>
  <si>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</si>
  <si>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Норма доходности на инвестированный капитал</t>
  </si>
  <si>
    <t>%</t>
  </si>
  <si>
    <t>норма доходности на капитал, инвестированный до начала долгосрочного периода регулирования</t>
  </si>
  <si>
    <t>V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</si>
  <si>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</si>
  <si>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</si>
  <si>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</si>
  <si>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</si>
  <si>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</si>
  <si>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</si>
  <si>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</si>
  <si>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</si>
  <si>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</si>
  <si>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</si>
  <si>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</si>
  <si>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</si>
  <si>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</si>
  <si>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1.1.</t>
  </si>
  <si>
    <t>1.1.1.</t>
  </si>
  <si>
    <t>1.1.2.</t>
  </si>
  <si>
    <t>1.1.3.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</si>
  <si>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</si>
  <si>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</si>
  <si>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</si>
  <si>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</si>
  <si>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</si>
  <si>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</si>
  <si>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</si>
  <si>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</si>
  <si>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</si>
  <si>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1.3.</t>
  </si>
  <si>
    <t>1.3.1.</t>
  </si>
  <si>
    <t>1.4.</t>
  </si>
  <si>
    <t>1.4.1.</t>
  </si>
  <si>
    <t>1.5.</t>
  </si>
  <si>
    <t>1.6.</t>
  </si>
  <si>
    <t>1.7.</t>
  </si>
  <si>
    <t>1.8.</t>
  </si>
  <si>
    <t>7.1.</t>
  </si>
  <si>
    <t>утверждено</t>
  </si>
  <si>
    <t>расходы на оплату работ (услуг) непроизводственного характера, выполняемых (оказываемых) по договорам, заключенным с организациями</t>
  </si>
  <si>
    <t>1.1.3.2.1</t>
  </si>
  <si>
    <t>1.1.3.2.2</t>
  </si>
  <si>
    <t>1.1.3.2.1.1</t>
  </si>
  <si>
    <t>1.1.3.2.1.2</t>
  </si>
  <si>
    <t>1.1.3.2.1.3</t>
  </si>
  <si>
    <t>1.1.3.2.1.4</t>
  </si>
  <si>
    <t>1.1.3.2.1.5</t>
  </si>
  <si>
    <t>1.1.3.2.3</t>
  </si>
  <si>
    <t>1.1.3.2.4</t>
  </si>
  <si>
    <t>1.1.3.2.5</t>
  </si>
  <si>
    <t>1.1.3.2.6</t>
  </si>
  <si>
    <t>1.1.3.2.7</t>
  </si>
  <si>
    <t>Прочие услуги сторонних организаций</t>
  </si>
  <si>
    <t>Услуги связи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</si>
  <si>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</si>
  <si>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</si>
  <si>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</si>
  <si>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</si>
  <si>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</si>
  <si>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Изменение необходимой валовой выручки, производимое в целях сглаживания тарифов (+/-)</t>
  </si>
  <si>
    <t>руб./МВтч</t>
  </si>
  <si>
    <t>норма доходности на инвестированный капитал,установленная ФСТ России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</si>
  <si>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</si>
  <si>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линиям электропередач на  уровне напряжения ВН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</si>
  <si>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линиям электропередач на  уровне напряжения СН1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</si>
  <si>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линиям электропередач на  уровне напряжения СН2</t>
    </r>
    <r>
      <rPr>
        <sz val="11"/>
        <color theme="1"/>
        <rFont val="Calibri"/>
        <family val="2"/>
        <charset val="204"/>
        <scheme val="minor"/>
      </rPr>
      <t/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</si>
  <si>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линиям электропередач на  уровне напряжения НН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</si>
  <si>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трансформаторная мощность подстанций на уровне напряжения ВН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</si>
  <si>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трансформаторная мощность подстанций на уровне напряжения СН1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</si>
  <si>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трансформаторная мощность подстанций на уровне напряжения СН2</t>
    </r>
    <r>
      <rPr>
        <sz val="11"/>
        <color theme="1"/>
        <rFont val="Calibri"/>
        <family val="2"/>
        <charset val="204"/>
        <scheme val="minor"/>
      </rPr>
      <t/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</si>
  <si>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трансформаторная мощность подстанций на уровне напряжения НН</t>
    </r>
  </si>
  <si>
    <t>2.1.</t>
  </si>
  <si>
    <t>2.2.</t>
  </si>
  <si>
    <t>2.3.</t>
  </si>
  <si>
    <t>2.4.</t>
  </si>
  <si>
    <t>3.1.</t>
  </si>
  <si>
    <t>3.2.</t>
  </si>
  <si>
    <t>3.3.</t>
  </si>
  <si>
    <t>3.4.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</si>
  <si>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подстанциям на  уровне напряжения ВН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</si>
  <si>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подстанциям на  уровне напряжения СН1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</si>
  <si>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подстанциям на  уровне напряжения СН2</t>
    </r>
    <r>
      <rPr>
        <sz val="11"/>
        <color theme="1"/>
        <rFont val="Calibri"/>
        <family val="2"/>
        <charset val="204"/>
        <scheme val="minor"/>
      </rPr>
      <t/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</si>
  <si>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условных единиц по подстанциям на  уровне напряжения НН</t>
    </r>
  </si>
  <si>
    <t>4.1.</t>
  </si>
  <si>
    <t>4.2.</t>
  </si>
  <si>
    <t>4.3.</t>
  </si>
  <si>
    <t>4.4.</t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</si>
  <si>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длина линий электропередач на  уровне напряжения ВН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</si>
  <si>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длина линий электропередач на  уровне напряжения СН1</t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</si>
  <si>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длина линий электропередач на  уровне напряжения СН2</t>
    </r>
    <r>
      <rPr>
        <sz val="11"/>
        <color theme="1"/>
        <rFont val="Calibri"/>
        <family val="2"/>
        <charset val="204"/>
        <scheme val="minor"/>
      </rPr>
      <t/>
    </r>
  </si>
  <si>
    <r>
      <t>в том числе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длина линий электропередач на  уровне напряжения НН</t>
    </r>
  </si>
  <si>
    <t>5.1.</t>
  </si>
  <si>
    <t>5.2.</t>
  </si>
  <si>
    <t>5.3.</t>
  </si>
  <si>
    <t>5.4.</t>
  </si>
  <si>
    <t>14,92% норматив технологического расхода (потерь) утвержден на 2013г приказом Минэнерго России от 15.02.2013г. №56</t>
  </si>
  <si>
    <t>Приложение  1</t>
  </si>
  <si>
    <t>к приказу Федеральной службы по тарифам</t>
  </si>
  <si>
    <t>от 24.10.2014г. №1831-э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</si>
  <si>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доходности инвестированного капитала</t>
  </si>
  <si>
    <r>
      <t xml:space="preserve">Наименование организации: </t>
    </r>
    <r>
      <rPr>
        <u/>
        <sz val="11"/>
        <color theme="1"/>
        <rFont val="Times New Roman"/>
        <family val="1"/>
        <charset val="204"/>
      </rPr>
      <t>Филиал ОАО "МРСК Юга" - "Калмнерго"</t>
    </r>
  </si>
  <si>
    <r>
      <t xml:space="preserve">ИНН:  </t>
    </r>
    <r>
      <rPr>
        <u/>
        <sz val="11"/>
        <color theme="1"/>
        <rFont val="Times New Roman"/>
        <family val="1"/>
        <charset val="204"/>
      </rPr>
      <t>6164266561</t>
    </r>
  </si>
  <si>
    <r>
      <t xml:space="preserve">КПП:  </t>
    </r>
    <r>
      <rPr>
        <u/>
        <sz val="11"/>
        <color theme="1"/>
        <rFont val="Times New Roman"/>
        <family val="1"/>
        <charset val="204"/>
      </rPr>
      <t>81602001</t>
    </r>
  </si>
  <si>
    <r>
      <t xml:space="preserve">Долгосрочный период регулирования: </t>
    </r>
    <r>
      <rPr>
        <u/>
        <sz val="11"/>
        <color theme="1"/>
        <rFont val="Times New Roman"/>
        <family val="1"/>
        <charset val="204"/>
      </rPr>
      <t>2011- 2017 гг.</t>
    </r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</si>
  <si>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</si>
  <si>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</si>
  <si>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</si>
  <si>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</si>
  <si>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</si>
  <si>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</si>
  <si>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 xml:space="preserve"> Расходы на охрану и пожарную безопасность</t>
  </si>
  <si>
    <t>Коммунальные услуги</t>
  </si>
  <si>
    <t>Плата за нормативы допустимых выбросов и сбросов загрязняющих веществ в окружающую природную среду</t>
  </si>
  <si>
    <t>2014 год</t>
  </si>
  <si>
    <t>Не в полном объеме  оформлены права договора аренды на земельные  участки (не заключены долгосрочные договоры аренды)</t>
  </si>
  <si>
    <t>Выполнение требований законодательных актов РФ в сфере обеспечения безопасности объектов</t>
  </si>
  <si>
    <t>За счет роста  тарифов обусловленного температурным режимом по газоснабжению</t>
  </si>
  <si>
    <t>РСТ в базовом периоде расходы учтены с учетом оптимизации экономически обоснованных расходов</t>
  </si>
  <si>
    <t>Справочно: расходы на ремонт, всего (пункт 1.1.1.2 + пункт 1.1.2.1 +  пункт 1.1.1.3.1)</t>
  </si>
  <si>
    <t>статьи БДР факт</t>
  </si>
  <si>
    <t>Сырье и материалы (75964,063)-расходы на охрану труда (717,454)</t>
  </si>
  <si>
    <t>услуги связи и передачи данных (4132,520) - интернет-обслуживание (2102,187) - аренда каналов связи (128,759)</t>
  </si>
  <si>
    <t>услуги по IT-обслуживанию (14 564,288) + интернет обслуживание (2102,187) + услуги нотариальные (38,932)</t>
  </si>
  <si>
    <t>затраты по охране труда (208,713) + расходы на охрану труда (717,454)</t>
  </si>
  <si>
    <t>Выполнение вне плановых восстановительных работ и выполнением предписаний надзорных органов</t>
  </si>
  <si>
    <t>Расходы на юридические, консультационные и информационные услуги</t>
  </si>
  <si>
    <t>факт освоение ИПР(кап. вложения)</t>
  </si>
  <si>
    <r>
      <t> </t>
    </r>
    <r>
      <rPr>
        <sz val="12"/>
        <rFont val="Times New Roman"/>
        <family val="1"/>
        <charset val="204"/>
      </rPr>
      <t xml:space="preserve">  </t>
    </r>
  </si>
  <si>
    <t>Недополучение выручки связано с переносом крупным потребителем ЗАО "КТК-Р" отбора электроэнергии и мощности на более поздний срок, по факту выручка за вычетом нагрузочных потерь.</t>
  </si>
  <si>
    <t xml:space="preserve"> Исходя из финансовых результатов деятельности Общества за 2014 г. налог на прибыль распределен на филиал в соответствии с Методикой определения финансового результата деятельности РСК ОАО "МРСК Юга" по видам деятельности с учетом распределения выручки, управленческих расходов, прочих доходов и расходов и налога на прибыль исполнительного аппарата, утвержденной приказом ОАО "МРСК Юга от 28.10.2014 г. № 723 и с учетом налога  на прибыль по технологическому присоединению составляет - 4136 тыс. руб. В случае отрицательного финансового результата налог на прибыль принимается равным 0.</t>
  </si>
  <si>
    <t>По факту отражена амортизация</t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</si>
  <si>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Убыток сложился ввиду снижения выручки, большого сглаживания НВВ, а также не учета в полном объеме ряда расходов в ТБР</t>
    </r>
  </si>
  <si>
    <t>Заместитель генерального директора                                                                                               по экономике и финансам ОАО "МРСК Юга"</t>
  </si>
  <si>
    <t>А.А. Рыбин</t>
  </si>
  <si>
    <t>Заместитель директора по экономике и финансам                                                            филиала ОАО "МРСК Юга" - "Калмэнерго"</t>
  </si>
  <si>
    <t>И.Д. Очирова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</si>
</sst>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#,##0.0000"/>
    <numFmt numFmtId="166" formatCode="_-* #,##0_р_._-;\-* #,##0_р_._-;_-* &quot;-&quot;??_р_._-;_-@_-"/>
    <numFmt numFmtId="167" formatCode="_-* #,##0.0000_р_._-;\-* #,##0.0000_р_._-;_-* &quot;-&quot;??_р_._-;_-@_-"/>
    <numFmt numFmtId="168" formatCode="#,##0_ ;\-#,##0\ 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vertical="center" wrapText="1"/>
    </xf>
    <xf numFmtId="43" fontId="4" fillId="0" borderId="1" xfId="2" applyFont="1" applyBorder="1" applyAlignment="1">
      <alignment horizontal="center" vertical="center"/>
    </xf>
    <xf numFmtId="43" fontId="2" fillId="0" borderId="1" xfId="2" applyFont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/>
    </xf>
    <xf numFmtId="43" fontId="9" fillId="2" borderId="1" xfId="2" applyFont="1" applyFill="1" applyBorder="1" applyAlignment="1">
      <alignment horizontal="center" vertical="center"/>
    </xf>
    <xf numFmtId="43" fontId="0" fillId="2" borderId="1" xfId="2" applyFont="1" applyFill="1" applyBorder="1" applyAlignment="1">
      <alignment vertical="center"/>
    </xf>
    <xf numFmtId="43" fontId="2" fillId="0" borderId="1" xfId="2" applyFont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 wrapText="1"/>
    </xf>
    <xf numFmtId="168" fontId="2" fillId="2" borderId="1" xfId="2" applyNumberFormat="1" applyFont="1" applyFill="1" applyBorder="1" applyAlignment="1">
      <alignment horizontal="center" vertical="center"/>
    </xf>
    <xf numFmtId="43" fontId="9" fillId="2" borderId="1" xfId="2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9" fillId="2" borderId="5" xfId="1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164" fontId="12" fillId="2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3" fontId="2" fillId="3" borderId="1" xfId="2" applyFont="1" applyFill="1" applyBorder="1" applyAlignment="1">
      <alignment horizontal="center" vertical="center"/>
    </xf>
    <xf numFmtId="43" fontId="9" fillId="3" borderId="1" xfId="2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 wrapText="1"/>
    </xf>
    <xf numFmtId="43" fontId="4" fillId="2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3" fontId="9" fillId="2" borderId="2" xfId="2" applyFont="1" applyFill="1" applyBorder="1" applyAlignment="1">
      <alignment horizontal="center" vertical="center" wrapText="1"/>
    </xf>
    <xf numFmtId="43" fontId="9" fillId="2" borderId="4" xfId="2" applyFont="1" applyFill="1" applyBorder="1" applyAlignment="1">
      <alignment horizontal="center" vertical="center" wrapText="1"/>
    </xf>
    <xf numFmtId="43" fontId="9" fillId="2" borderId="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O\&#1044;&#1054;&#1056;&#1044;&#1046;&#1048;&#1045;&#1042;&#1040;%20&#1051;.&#1042;\&#1090;&#1072;&#1088;&#1080;&#1092;_&#1087;&#1077;&#1088;&#1077;&#1076;&#1072;&#1095;&#1072;\&#1090;&#1072;&#1088;&#1080;&#1092;&#1099;%202016\&#1055;&#1088;&#1080;&#1083;&#1086;&#1078;&#1077;&#1085;&#1080;&#1103;__2.1-2.2_&#1050;&#1072;&#1083;&#1084;&#1101;&#1085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O\&#1044;&#1054;&#1056;&#1044;&#1046;&#1048;&#1045;&#1042;&#1040;%20&#1051;.&#1042;\&#1073;&#1077;&#1085;&#1095;&#1084;&#1072;&#1088;&#1082;&#1080;&#1085;&#1075;\&#1079;&#1072;&#1087;&#1088;&#1086;&#1089;%20&#1056;&#1057;&#1058;%20&#1080;&#1102;&#1083;&#1100;%202015\&#1041;&#1044;&#1056;%20&#1092;&#1072;&#1082;&#1090;%202009%20-%202014%20&#1055;&#1077;&#1088;&#1077;&#1076;&#1072;&#1095;&#1072;(&#1089;%20&#1058;&#1041;&#105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56;&#1044;&#1046;&#1048;&#1045;&#1042;&#1040;%20&#1051;.&#1042;\&#1073;&#1077;&#1085;&#1095;&#1084;&#1072;&#1088;&#1082;&#1080;&#1085;&#1075;\&#1079;&#1072;&#1087;&#1088;&#1086;&#1089;%20&#1056;&#1057;&#1058;%20&#1080;&#1102;&#1083;&#1100;%202015\&#1041;&#1044;&#1056;%20&#1092;&#1072;&#1082;&#1090;%202009%20-%202014%20&#1055;&#1077;&#1088;&#1077;&#1076;&#1072;&#1095;&#1072;(&#1089;%20&#1058;&#1041;&#105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O\&#1044;&#1054;&#1056;&#1044;&#1046;&#1048;&#1045;&#1042;&#1040;%20&#1051;.&#1042;\&#1090;&#1072;&#1088;&#1080;&#1092;_&#1087;&#1077;&#1088;&#1077;&#1076;&#1072;&#1095;&#1072;\&#1090;&#1072;&#1088;&#1080;&#1092;&#1099;%202016\&#1074;%20&#1052;&#1056;&#1057;&#1050;%20&#1085;&#1072;%20&#1089;&#1086;&#1075;&#1083;&#1072;&#1089;&#1086;&#1074;&#1072;&#1085;&#1080;&#1077;\&#1055;&#1088;&#1080;&#1083;&#1086;&#1078;&#1077;&#1085;&#1080;&#1103;__2%201-2%202_&#1050;&#1072;&#1083;&#1084;&#1101;&#1085;&#1077;&#1088;&#1075;&#1086;%2002%2004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_1"/>
      <sheetName val="Приложение 2.2"/>
      <sheetName val="прочие неподконт"/>
      <sheetName val="НВВ_2014"/>
      <sheetName val="потери_затраты"/>
    </sheetNames>
    <sheetDataSet>
      <sheetData sheetId="0" refreshError="1">
        <row r="13">
          <cell r="E13">
            <v>689774.20124000008</v>
          </cell>
        </row>
        <row r="15">
          <cell r="E15">
            <v>146634.94200000001</v>
          </cell>
        </row>
      </sheetData>
      <sheetData sheetId="1" refreshError="1">
        <row r="13">
          <cell r="D13">
            <v>1648.4690000000001</v>
          </cell>
          <cell r="E13">
            <v>293.16300000000001</v>
          </cell>
        </row>
        <row r="27">
          <cell r="D27">
            <v>26726.083999999999</v>
          </cell>
          <cell r="E27">
            <v>53118.872000000003</v>
          </cell>
        </row>
        <row r="33">
          <cell r="D33">
            <v>590.15200000000004</v>
          </cell>
          <cell r="E33">
            <v>587.39499999999998</v>
          </cell>
        </row>
        <row r="34">
          <cell r="D34">
            <v>79.126999999999995</v>
          </cell>
          <cell r="E34">
            <v>45.155000000000001</v>
          </cell>
        </row>
        <row r="35">
          <cell r="D35">
            <v>179.089</v>
          </cell>
          <cell r="E35">
            <v>0</v>
          </cell>
        </row>
        <row r="36">
          <cell r="D36">
            <v>591.79999999999995</v>
          </cell>
          <cell r="E36">
            <v>0</v>
          </cell>
        </row>
        <row r="39">
          <cell r="D39">
            <v>76.929000000000002</v>
          </cell>
          <cell r="E39">
            <v>38.932000000000002</v>
          </cell>
        </row>
        <row r="40">
          <cell r="D40">
            <v>20.881</v>
          </cell>
          <cell r="E40">
            <v>2.339</v>
          </cell>
        </row>
        <row r="42">
          <cell r="D42">
            <v>279.14100000000002</v>
          </cell>
          <cell r="E42">
            <v>228.136</v>
          </cell>
        </row>
        <row r="43">
          <cell r="D43">
            <v>275.84300000000002</v>
          </cell>
          <cell r="E43">
            <v>724.47899999999993</v>
          </cell>
        </row>
        <row r="44">
          <cell r="D44">
            <v>102.214</v>
          </cell>
          <cell r="E44">
            <v>97.588999999999999</v>
          </cell>
        </row>
        <row r="46">
          <cell r="D46">
            <v>0</v>
          </cell>
          <cell r="E46">
            <v>6.3529999999999998</v>
          </cell>
        </row>
        <row r="51">
          <cell r="D51">
            <v>571.47</v>
          </cell>
          <cell r="E51">
            <v>11320.701999999999</v>
          </cell>
        </row>
        <row r="52">
          <cell r="D52">
            <v>14372.802999999998</v>
          </cell>
          <cell r="E52">
            <v>11453.267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передача"/>
      <sheetName val="передача _по экспертному "/>
      <sheetName val="подконтрольные"/>
    </sheetNames>
    <sheetDataSet>
      <sheetData sheetId="0"/>
      <sheetData sheetId="1"/>
      <sheetData sheetId="2">
        <row r="18">
          <cell r="O18">
            <v>440717.66799507354</v>
          </cell>
          <cell r="P18">
            <v>544026.12900000007</v>
          </cell>
        </row>
        <row r="21">
          <cell r="P21">
            <v>9435.0159999999996</v>
          </cell>
        </row>
        <row r="99">
          <cell r="P99">
            <v>963.68899999999996</v>
          </cell>
        </row>
        <row r="100">
          <cell r="P100">
            <v>0</v>
          </cell>
        </row>
        <row r="102">
          <cell r="P102">
            <v>4361.8720000000003</v>
          </cell>
        </row>
        <row r="104">
          <cell r="O104">
            <v>3068.70647252961</v>
          </cell>
          <cell r="P104">
            <v>1727.4190000000001</v>
          </cell>
          <cell r="Q104">
            <v>2102.1869999999999</v>
          </cell>
        </row>
        <row r="111">
          <cell r="O111">
            <v>1694.7930584073092</v>
          </cell>
          <cell r="P111">
            <v>2271.4800000000005</v>
          </cell>
        </row>
        <row r="138">
          <cell r="O138">
            <v>557.29253871185267</v>
          </cell>
          <cell r="P138">
            <v>8007.9639999999999</v>
          </cell>
        </row>
        <row r="139">
          <cell r="O139">
            <v>2602.0539221219738</v>
          </cell>
          <cell r="P139">
            <v>182.923</v>
          </cell>
        </row>
        <row r="141">
          <cell r="P141">
            <v>47.734000000000002</v>
          </cell>
        </row>
        <row r="144">
          <cell r="P144">
            <v>1976.221</v>
          </cell>
        </row>
        <row r="148">
          <cell r="P148">
            <v>8.1910000000000007</v>
          </cell>
        </row>
        <row r="149">
          <cell r="P149">
            <v>219.94499999999999</v>
          </cell>
        </row>
        <row r="185">
          <cell r="P185">
            <v>62124.781999999999</v>
          </cell>
        </row>
        <row r="190">
          <cell r="P190">
            <v>97.588999999999999</v>
          </cell>
        </row>
        <row r="191">
          <cell r="P191">
            <v>0</v>
          </cell>
        </row>
        <row r="194">
          <cell r="O194">
            <v>1147.3820455455955</v>
          </cell>
          <cell r="P194">
            <v>1320.866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передача"/>
      <sheetName val="передача _по экспертному "/>
      <sheetName val="подконтрольные"/>
    </sheetNames>
    <sheetDataSet>
      <sheetData sheetId="0"/>
      <sheetData sheetId="1"/>
      <sheetData sheetId="2">
        <row r="21">
          <cell r="O21">
            <v>9701.4619285872996</v>
          </cell>
        </row>
        <row r="100">
          <cell r="O100">
            <v>591.8004971333711</v>
          </cell>
        </row>
        <row r="122">
          <cell r="O122">
            <v>7215.9414040343845</v>
          </cell>
          <cell r="P122">
            <v>16666.474999999999</v>
          </cell>
        </row>
        <row r="132">
          <cell r="O132">
            <v>76.92856972950041</v>
          </cell>
          <cell r="P132">
            <v>38.932000000000002</v>
          </cell>
        </row>
        <row r="133">
          <cell r="O133">
            <v>3014.5009538288523</v>
          </cell>
          <cell r="P133">
            <v>0</v>
          </cell>
          <cell r="Q133">
            <v>3014.50095382885</v>
          </cell>
        </row>
        <row r="144">
          <cell r="O144">
            <v>3220.7000077935163</v>
          </cell>
        </row>
        <row r="148">
          <cell r="O148">
            <v>0</v>
          </cell>
        </row>
        <row r="149">
          <cell r="O149">
            <v>279.14081016133014</v>
          </cell>
        </row>
        <row r="185">
          <cell r="O185">
            <v>32723.537303733945</v>
          </cell>
        </row>
        <row r="190">
          <cell r="O190">
            <v>102.21433121184667</v>
          </cell>
        </row>
        <row r="191">
          <cell r="O191">
            <v>179.089710330277</v>
          </cell>
        </row>
        <row r="194">
          <cell r="O194">
            <v>1147.3820455455955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_1"/>
      <sheetName val="Приложение 2.2"/>
      <sheetName val="прочие неподконт"/>
      <sheetName val="НВВ_2014"/>
      <sheetName val="потери_затраты"/>
    </sheetNames>
    <sheetDataSet>
      <sheetData sheetId="0"/>
      <sheetData sheetId="1">
        <row r="34">
          <cell r="D34">
            <v>79.126999999999995</v>
          </cell>
          <cell r="E34">
            <v>45.155000000000001</v>
          </cell>
        </row>
        <row r="35">
          <cell r="D35">
            <v>179.089</v>
          </cell>
          <cell r="E35">
            <v>0</v>
          </cell>
        </row>
        <row r="41">
          <cell r="D41">
            <v>279.14100000000002</v>
          </cell>
          <cell r="E41">
            <v>228.136</v>
          </cell>
        </row>
        <row r="43">
          <cell r="D43">
            <v>102.214</v>
          </cell>
          <cell r="E43">
            <v>97.588999999999999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="70" zoomScaleNormal="80" zoomScaleSheetLayoutView="70" workbookViewId="0">
      <pane xSplit="3" ySplit="14" topLeftCell="D27" activePane="bottomRight" state="frozen"/>
      <selection pane="topRight" activeCell="D1" sqref="D1"/>
      <selection pane="bottomLeft" activeCell="A15" sqref="A15"/>
      <selection pane="bottomRight" activeCell="G32" sqref="G32"/>
    </sheetView>
  </sheetViews>
  <sheetFormatPr defaultRowHeight="15" x14ac:dyDescent="0.25"/>
  <cols>
    <col min="1" max="1" width="10.85546875" style="1" bestFit="1" customWidth="1"/>
    <col min="2" max="2" width="64.7109375" style="1" customWidth="1"/>
    <col min="3" max="3" width="14.140625" style="1" customWidth="1"/>
    <col min="4" max="4" width="23.140625" style="1" customWidth="1"/>
    <col min="5" max="5" width="19.85546875" style="1" customWidth="1"/>
    <col min="6" max="6" width="40.28515625" style="1" hidden="1" customWidth="1"/>
    <col min="7" max="7" width="73.7109375" style="1" customWidth="1"/>
    <col min="8" max="8" width="33.140625" style="1" customWidth="1"/>
    <col min="9" max="9" width="7.85546875" style="1" customWidth="1"/>
    <col min="10" max="16384" width="9.140625" style="1"/>
  </cols>
  <sheetData>
    <row r="1" spans="1:10" x14ac:dyDescent="0.25">
      <c r="G1" s="17" t="s">
        <v>151</v>
      </c>
      <c r="H1" s="17"/>
    </row>
    <row r="2" spans="1:10" x14ac:dyDescent="0.25">
      <c r="E2" s="98" t="s">
        <v>152</v>
      </c>
      <c r="F2" s="98"/>
      <c r="G2" s="98"/>
      <c r="H2" s="19"/>
    </row>
    <row r="3" spans="1:10" x14ac:dyDescent="0.25">
      <c r="E3" s="99" t="s">
        <v>153</v>
      </c>
      <c r="F3" s="99"/>
      <c r="G3" s="99"/>
      <c r="H3" s="20"/>
    </row>
    <row r="4" spans="1:10" x14ac:dyDescent="0.25">
      <c r="D4" s="18"/>
    </row>
    <row r="5" spans="1:10" ht="51" customHeight="1" x14ac:dyDescent="0.25">
      <c r="B5" s="100" t="s">
        <v>154</v>
      </c>
      <c r="C5" s="100"/>
      <c r="D5" s="100"/>
      <c r="E5" s="100"/>
      <c r="F5" s="100"/>
      <c r="G5" s="100"/>
      <c r="H5" s="22"/>
      <c r="I5" s="21"/>
    </row>
    <row r="6" spans="1:10" ht="18.75" x14ac:dyDescent="0.25">
      <c r="I6" s="21"/>
    </row>
    <row r="7" spans="1:10" ht="18.75" x14ac:dyDescent="0.25">
      <c r="B7" s="24" t="s">
        <v>155</v>
      </c>
      <c r="I7" s="21"/>
    </row>
    <row r="8" spans="1:10" ht="18.75" x14ac:dyDescent="0.25">
      <c r="B8" s="24" t="s">
        <v>156</v>
      </c>
      <c r="I8" s="21"/>
    </row>
    <row r="9" spans="1:10" ht="18.75" x14ac:dyDescent="0.25">
      <c r="B9" s="24" t="s">
        <v>157</v>
      </c>
      <c r="I9" s="21"/>
    </row>
    <row r="10" spans="1:10" ht="18.75" x14ac:dyDescent="0.25">
      <c r="B10" s="24" t="s">
        <v>158</v>
      </c>
      <c r="I10" s="21"/>
    </row>
    <row r="11" spans="1:10" ht="18.75" x14ac:dyDescent="0.25">
      <c r="E11" s="28"/>
      <c r="F11" s="28"/>
      <c r="I11" s="23"/>
    </row>
    <row r="12" spans="1:10" ht="18.75" x14ac:dyDescent="0.25">
      <c r="A12" s="94" t="s">
        <v>0</v>
      </c>
      <c r="B12" s="95" t="s">
        <v>1</v>
      </c>
      <c r="C12" s="94" t="s">
        <v>2</v>
      </c>
      <c r="D12" s="95" t="s">
        <v>168</v>
      </c>
      <c r="E12" s="95"/>
      <c r="F12" s="34" t="s">
        <v>174</v>
      </c>
      <c r="G12" s="96" t="s">
        <v>3</v>
      </c>
      <c r="H12" s="70"/>
      <c r="I12" s="71"/>
      <c r="J12" s="18"/>
    </row>
    <row r="13" spans="1:10" ht="18.75" x14ac:dyDescent="0.25">
      <c r="A13" s="94"/>
      <c r="B13" s="95"/>
      <c r="C13" s="94"/>
      <c r="D13" s="9" t="s">
        <v>93</v>
      </c>
      <c r="E13" s="10" t="s">
        <v>4</v>
      </c>
      <c r="F13" s="33"/>
      <c r="G13" s="96"/>
      <c r="H13" s="72"/>
      <c r="I13" s="71"/>
      <c r="J13" s="18"/>
    </row>
    <row r="14" spans="1:10" ht="18.75" x14ac:dyDescent="0.25">
      <c r="A14" s="3" t="s">
        <v>5</v>
      </c>
      <c r="B14" s="4" t="s">
        <v>6</v>
      </c>
      <c r="C14" s="3" t="s">
        <v>7</v>
      </c>
      <c r="D14" s="3" t="s">
        <v>7</v>
      </c>
      <c r="E14" s="5" t="s">
        <v>7</v>
      </c>
      <c r="F14" s="33"/>
      <c r="G14" s="58" t="s">
        <v>8</v>
      </c>
      <c r="H14" s="73"/>
      <c r="I14" s="71"/>
      <c r="J14" s="18"/>
    </row>
    <row r="15" spans="1:10" ht="51.75" customHeight="1" x14ac:dyDescent="0.25">
      <c r="A15" s="3">
        <v>1</v>
      </c>
      <c r="B15" s="4" t="s">
        <v>9</v>
      </c>
      <c r="C15" s="3" t="s">
        <v>10</v>
      </c>
      <c r="D15" s="45">
        <f>D16+D39+D49+D51+D53+D54+D55+D56</f>
        <v>659713.71630424319</v>
      </c>
      <c r="E15" s="45">
        <f>'[1]Приложение 2_1'!$E$13-'[1]Приложение 2_1'!$E$15</f>
        <v>543139.25924000004</v>
      </c>
      <c r="F15" s="37"/>
      <c r="G15" s="59" t="s">
        <v>183</v>
      </c>
      <c r="H15" s="74"/>
      <c r="I15" s="18"/>
      <c r="J15" s="18"/>
    </row>
    <row r="16" spans="1:10" x14ac:dyDescent="0.25">
      <c r="A16" s="7" t="s">
        <v>71</v>
      </c>
      <c r="B16" s="4" t="s">
        <v>12</v>
      </c>
      <c r="C16" s="3" t="s">
        <v>10</v>
      </c>
      <c r="D16" s="46">
        <f>D17+D22+D24</f>
        <v>440717.66666466533</v>
      </c>
      <c r="E16" s="46">
        <f>E17+E22+E24</f>
        <v>544026.13300000003</v>
      </c>
      <c r="F16" s="36"/>
      <c r="G16" s="60"/>
      <c r="H16" s="75"/>
      <c r="I16" s="76"/>
      <c r="J16" s="18"/>
    </row>
    <row r="17" spans="1:10" ht="15.75" x14ac:dyDescent="0.25">
      <c r="A17" s="8" t="s">
        <v>72</v>
      </c>
      <c r="B17" s="4" t="s">
        <v>13</v>
      </c>
      <c r="C17" s="3" t="s">
        <v>10</v>
      </c>
      <c r="D17" s="46">
        <f>D18+D20</f>
        <v>63038.119000000006</v>
      </c>
      <c r="E17" s="46">
        <f>E18+E20</f>
        <v>83314.16</v>
      </c>
      <c r="F17" s="12"/>
      <c r="G17" s="61" t="s">
        <v>11</v>
      </c>
      <c r="H17" s="77"/>
      <c r="I17" s="76"/>
      <c r="J17" s="78"/>
    </row>
    <row r="18" spans="1:10" ht="74.25" customHeight="1" x14ac:dyDescent="0.25">
      <c r="A18" s="3" t="s">
        <v>14</v>
      </c>
      <c r="B18" s="4" t="s">
        <v>15</v>
      </c>
      <c r="C18" s="3" t="s">
        <v>10</v>
      </c>
      <c r="D18" s="47">
        <f>57575.722-42.325</f>
        <v>57533.397000000004</v>
      </c>
      <c r="E18" s="48">
        <f>75964.603-717.454</f>
        <v>75247.149000000005</v>
      </c>
      <c r="F18" s="40" t="s">
        <v>175</v>
      </c>
      <c r="G18" s="101" t="s">
        <v>179</v>
      </c>
      <c r="H18" s="74"/>
      <c r="I18" s="76"/>
      <c r="J18" s="18"/>
    </row>
    <row r="19" spans="1:10" ht="18.75" x14ac:dyDescent="0.25">
      <c r="A19" s="29" t="s">
        <v>16</v>
      </c>
      <c r="B19" s="4" t="s">
        <v>17</v>
      </c>
      <c r="C19" s="3" t="s">
        <v>10</v>
      </c>
      <c r="D19" s="47">
        <v>41495.991513238943</v>
      </c>
      <c r="E19" s="47">
        <f>42368.1-309.443</f>
        <v>42058.656999999999</v>
      </c>
      <c r="F19" s="38"/>
      <c r="G19" s="102" t="s">
        <v>182</v>
      </c>
      <c r="H19" s="75"/>
      <c r="I19" s="76"/>
      <c r="J19" s="18"/>
    </row>
    <row r="20" spans="1:10" ht="48.75" customHeight="1" x14ac:dyDescent="0.25">
      <c r="A20" s="3" t="s">
        <v>18</v>
      </c>
      <c r="B20" s="4" t="s">
        <v>19</v>
      </c>
      <c r="C20" s="3" t="s">
        <v>10</v>
      </c>
      <c r="D20" s="47">
        <v>5504.7219999999998</v>
      </c>
      <c r="E20" s="47">
        <v>8067.0110000000004</v>
      </c>
      <c r="F20" s="39"/>
      <c r="G20" s="101" t="s">
        <v>179</v>
      </c>
      <c r="H20" s="74"/>
      <c r="I20" s="76"/>
      <c r="J20" s="18"/>
    </row>
    <row r="21" spans="1:10" ht="15" customHeight="1" x14ac:dyDescent="0.25">
      <c r="A21" s="3" t="s">
        <v>20</v>
      </c>
      <c r="B21" s="4" t="s">
        <v>21</v>
      </c>
      <c r="C21" s="3" t="s">
        <v>10</v>
      </c>
      <c r="D21" s="47">
        <v>1191.3378104223948</v>
      </c>
      <c r="E21" s="47">
        <v>4459.4250000000002</v>
      </c>
      <c r="F21" s="38"/>
      <c r="G21" s="102" t="s">
        <v>182</v>
      </c>
      <c r="H21" s="75"/>
      <c r="I21" s="76"/>
      <c r="J21" s="18"/>
    </row>
    <row r="22" spans="1:10" ht="15.75" x14ac:dyDescent="0.25">
      <c r="A22" s="8" t="s">
        <v>73</v>
      </c>
      <c r="B22" s="4" t="s">
        <v>22</v>
      </c>
      <c r="C22" s="3" t="s">
        <v>10</v>
      </c>
      <c r="D22" s="47">
        <v>296467.62699999998</v>
      </c>
      <c r="E22" s="47">
        <v>340117.68799999997</v>
      </c>
      <c r="F22" s="30"/>
      <c r="G22" s="61" t="s">
        <v>11</v>
      </c>
      <c r="H22" s="77"/>
      <c r="I22" s="76"/>
      <c r="J22" s="18"/>
    </row>
    <row r="23" spans="1:10" ht="15.75" x14ac:dyDescent="0.25">
      <c r="A23" s="3" t="s">
        <v>23</v>
      </c>
      <c r="B23" s="4" t="s">
        <v>21</v>
      </c>
      <c r="C23" s="3" t="s">
        <v>10</v>
      </c>
      <c r="D23" s="47">
        <v>17573.534155400033</v>
      </c>
      <c r="E23" s="47">
        <v>25870.093000000001</v>
      </c>
      <c r="F23" s="30"/>
      <c r="G23" s="61" t="s">
        <v>11</v>
      </c>
      <c r="H23" s="77"/>
      <c r="I23" s="76"/>
      <c r="J23" s="18"/>
    </row>
    <row r="24" spans="1:10" ht="30" x14ac:dyDescent="0.25">
      <c r="A24" s="8" t="s">
        <v>74</v>
      </c>
      <c r="B24" s="4" t="s">
        <v>24</v>
      </c>
      <c r="C24" s="3" t="s">
        <v>10</v>
      </c>
      <c r="D24" s="47">
        <f>SUM(D25:D26)</f>
        <v>81211.920664665318</v>
      </c>
      <c r="E24" s="47">
        <f>SUM(E26)</f>
        <v>120594.28499999999</v>
      </c>
      <c r="F24" s="30"/>
      <c r="G24" s="62" t="s">
        <v>172</v>
      </c>
      <c r="H24" s="79"/>
      <c r="I24" s="76"/>
      <c r="J24" s="18"/>
    </row>
    <row r="25" spans="1:10" ht="18.75" x14ac:dyDescent="0.25">
      <c r="A25" s="3" t="s">
        <v>25</v>
      </c>
      <c r="B25" s="4" t="s">
        <v>26</v>
      </c>
      <c r="C25" s="3" t="s">
        <v>10</v>
      </c>
      <c r="D25" s="47"/>
      <c r="E25" s="47"/>
      <c r="F25" s="30"/>
      <c r="G25" s="61" t="s">
        <v>11</v>
      </c>
      <c r="H25" s="77"/>
      <c r="I25" s="76"/>
      <c r="J25" s="18"/>
    </row>
    <row r="26" spans="1:10" ht="30" x14ac:dyDescent="0.25">
      <c r="A26" s="3" t="s">
        <v>27</v>
      </c>
      <c r="B26" s="4" t="s">
        <v>28</v>
      </c>
      <c r="C26" s="3" t="s">
        <v>10</v>
      </c>
      <c r="D26" s="47">
        <f>SUM(D27,D33:D38)</f>
        <v>81211.920664665318</v>
      </c>
      <c r="E26" s="47">
        <f>SUM(E27,E33:E38)</f>
        <v>120594.28499999999</v>
      </c>
      <c r="F26" s="30"/>
      <c r="G26" s="62" t="s">
        <v>172</v>
      </c>
      <c r="H26" s="79"/>
      <c r="I26" s="76"/>
      <c r="J26" s="18"/>
    </row>
    <row r="27" spans="1:10" ht="45" x14ac:dyDescent="0.25">
      <c r="A27" s="9" t="s">
        <v>95</v>
      </c>
      <c r="B27" s="4" t="s">
        <v>94</v>
      </c>
      <c r="C27" s="9" t="s">
        <v>10</v>
      </c>
      <c r="D27" s="47">
        <f>SUM(D28:D32)</f>
        <v>47844.706000000006</v>
      </c>
      <c r="E27" s="48">
        <f>SUM(E28:E32)</f>
        <v>94488.137000000002</v>
      </c>
      <c r="F27" s="31"/>
      <c r="G27" s="62" t="s">
        <v>172</v>
      </c>
      <c r="H27" s="79"/>
      <c r="I27" s="76"/>
      <c r="J27" s="18"/>
    </row>
    <row r="28" spans="1:10" ht="45" x14ac:dyDescent="0.25">
      <c r="A28" s="9" t="s">
        <v>97</v>
      </c>
      <c r="B28" s="4" t="s">
        <v>108</v>
      </c>
      <c r="C28" s="9" t="s">
        <v>10</v>
      </c>
      <c r="D28" s="90">
        <f>3853.562-676.166-108.689</f>
        <v>3068.7069999999999</v>
      </c>
      <c r="E28" s="48">
        <f>4132.52-2102.187-128.759-6.35</f>
        <v>1895.2240000000006</v>
      </c>
      <c r="F28" s="41" t="s">
        <v>176</v>
      </c>
      <c r="G28" s="61"/>
      <c r="H28" s="77"/>
      <c r="I28" s="76"/>
      <c r="J28" s="18"/>
    </row>
    <row r="29" spans="1:10" ht="30" x14ac:dyDescent="0.25">
      <c r="A29" s="9" t="s">
        <v>98</v>
      </c>
      <c r="B29" s="4" t="s">
        <v>165</v>
      </c>
      <c r="C29" s="9" t="s">
        <v>10</v>
      </c>
      <c r="D29" s="47">
        <f>3159.347</f>
        <v>3159.3470000000002</v>
      </c>
      <c r="E29" s="48">
        <f>8238.621</f>
        <v>8238.6209999999992</v>
      </c>
      <c r="F29" s="31"/>
      <c r="G29" s="62" t="s">
        <v>170</v>
      </c>
      <c r="H29" s="79"/>
      <c r="I29" s="76"/>
      <c r="J29" s="18"/>
    </row>
    <row r="30" spans="1:10" ht="30" x14ac:dyDescent="0.25">
      <c r="A30" s="16" t="s">
        <v>99</v>
      </c>
      <c r="B30" s="2" t="s">
        <v>166</v>
      </c>
      <c r="C30" s="16" t="s">
        <v>10</v>
      </c>
      <c r="D30" s="47">
        <v>1318.2750000000001</v>
      </c>
      <c r="E30" s="48">
        <v>1683.3380000000002</v>
      </c>
      <c r="F30" s="31"/>
      <c r="G30" s="62" t="s">
        <v>171</v>
      </c>
      <c r="H30" s="79"/>
      <c r="I30" s="76"/>
      <c r="J30" s="18"/>
    </row>
    <row r="31" spans="1:10" ht="45" x14ac:dyDescent="0.25">
      <c r="A31" s="54" t="s">
        <v>100</v>
      </c>
      <c r="B31" s="55" t="s">
        <v>180</v>
      </c>
      <c r="C31" s="16" t="s">
        <v>10</v>
      </c>
      <c r="D31" s="48">
        <f>6539.775+676.166+76.929+3014.5</f>
        <v>10307.369999999999</v>
      </c>
      <c r="E31" s="48">
        <f>14564.288+2102.187+38.932</f>
        <v>16705.406999999999</v>
      </c>
      <c r="F31" s="41" t="s">
        <v>177</v>
      </c>
      <c r="G31" s="62" t="s">
        <v>172</v>
      </c>
      <c r="H31" s="79"/>
      <c r="I31" s="76"/>
      <c r="J31" s="18"/>
    </row>
    <row r="32" spans="1:10" ht="30" x14ac:dyDescent="0.25">
      <c r="A32" s="9" t="s">
        <v>101</v>
      </c>
      <c r="B32" s="27" t="s">
        <v>107</v>
      </c>
      <c r="C32" s="9" t="s">
        <v>10</v>
      </c>
      <c r="D32" s="47">
        <f>'[1]Приложение 2.2'!D$13+'[1]Приложение 2.2'!D$27+'[1]Приложение 2.2'!D$39+'[1]Приложение 2.2'!D$40+'[1]Приложение 2.2'!D$42+'[1]Приложение 2.2'!D$43+'[1]Приложение 2.2'!D$44+'[1]Приложение 2.2'!D$51+'[1]Приложение 2.2'!D$35+'[1]Приложение 2.2'!D$34+'[1]Приложение 2.2'!D$46+108.689-76.929</f>
        <v>29991.007000000001</v>
      </c>
      <c r="E32" s="48">
        <f>'[1]Приложение 2.2'!E$13+'[1]Приложение 2.2'!E$27+'[1]Приложение 2.2'!E$39+'[1]Приложение 2.2'!E$40+'[1]Приложение 2.2'!E$42+'[1]Приложение 2.2'!E$43+'[1]Приложение 2.2'!E$44+'[1]Приложение 2.2'!E$51+'[1]Приложение 2.2'!E$35+'[1]Приложение 2.2'!E$34+'[1]Приложение 2.2'!E$46+128.759-38.932</f>
        <v>65965.547000000006</v>
      </c>
      <c r="F32" s="31"/>
      <c r="G32" s="62" t="s">
        <v>172</v>
      </c>
      <c r="H32" s="79"/>
      <c r="I32" s="76"/>
      <c r="J32" s="18"/>
    </row>
    <row r="33" spans="1:10" ht="30" x14ac:dyDescent="0.25">
      <c r="A33" s="9" t="s">
        <v>96</v>
      </c>
      <c r="B33" s="4" t="s">
        <v>167</v>
      </c>
      <c r="C33" s="9" t="s">
        <v>10</v>
      </c>
      <c r="D33" s="47">
        <v>256.28199999999998</v>
      </c>
      <c r="E33" s="48">
        <v>61.786999999999999</v>
      </c>
      <c r="F33" s="31"/>
      <c r="G33" s="61"/>
      <c r="H33" s="77"/>
      <c r="I33" s="76"/>
      <c r="J33" s="18"/>
    </row>
    <row r="34" spans="1:10" x14ac:dyDescent="0.25">
      <c r="A34" s="9" t="s">
        <v>102</v>
      </c>
      <c r="B34" s="4" t="s">
        <v>109</v>
      </c>
      <c r="C34" s="9" t="s">
        <v>10</v>
      </c>
      <c r="D34" s="90">
        <v>4947.41</v>
      </c>
      <c r="E34" s="48">
        <v>4048.5159999999996</v>
      </c>
      <c r="F34" s="31"/>
      <c r="G34" s="61"/>
      <c r="H34" s="77"/>
      <c r="I34" s="76"/>
      <c r="J34" s="18"/>
    </row>
    <row r="35" spans="1:10" ht="30" x14ac:dyDescent="0.25">
      <c r="A35" s="9" t="s">
        <v>103</v>
      </c>
      <c r="B35" s="4" t="s">
        <v>110</v>
      </c>
      <c r="C35" s="9" t="s">
        <v>10</v>
      </c>
      <c r="D35" s="90">
        <v>797.53166466532264</v>
      </c>
      <c r="E35" s="48">
        <v>2838.866</v>
      </c>
      <c r="F35" s="31"/>
      <c r="G35" s="62" t="s">
        <v>172</v>
      </c>
      <c r="H35" s="79"/>
      <c r="I35" s="76"/>
      <c r="J35" s="18"/>
    </row>
    <row r="36" spans="1:10" ht="30" x14ac:dyDescent="0.25">
      <c r="A36" s="9" t="s">
        <v>104</v>
      </c>
      <c r="B36" s="4" t="s">
        <v>111</v>
      </c>
      <c r="C36" s="9" t="s">
        <v>10</v>
      </c>
      <c r="D36" s="47">
        <f>1105.057+42.325</f>
        <v>1147.3820000000001</v>
      </c>
      <c r="E36" s="48">
        <f>208.713+717.454</f>
        <v>926.16699999999992</v>
      </c>
      <c r="F36" s="41" t="s">
        <v>178</v>
      </c>
      <c r="G36" s="61"/>
      <c r="H36" s="77"/>
      <c r="I36" s="76"/>
      <c r="J36" s="18"/>
    </row>
    <row r="37" spans="1:10" x14ac:dyDescent="0.25">
      <c r="A37" s="9" t="s">
        <v>105</v>
      </c>
      <c r="B37" s="4" t="s">
        <v>112</v>
      </c>
      <c r="C37" s="9" t="s">
        <v>10</v>
      </c>
      <c r="D37" s="90">
        <v>10663.853999999999</v>
      </c>
      <c r="E37" s="47">
        <v>6190.15</v>
      </c>
      <c r="F37" s="30"/>
      <c r="G37" s="61"/>
      <c r="H37" s="77"/>
      <c r="I37" s="76"/>
      <c r="J37" s="18"/>
    </row>
    <row r="38" spans="1:10" x14ac:dyDescent="0.25">
      <c r="A38" s="9" t="s">
        <v>106</v>
      </c>
      <c r="B38" s="2" t="s">
        <v>113</v>
      </c>
      <c r="C38" s="9" t="s">
        <v>10</v>
      </c>
      <c r="D38" s="47">
        <f>'[1]Приложение 2.2'!D$52+'[1]Приложение 2.2'!D$33+'[1]Приложение 2.2'!D$36</f>
        <v>15554.754999999997</v>
      </c>
      <c r="E38" s="47">
        <f>'[1]Приложение 2.2'!E$52+'[1]Приложение 2.2'!E$33+'[1]Приложение 2.2'!E$36</f>
        <v>12040.662</v>
      </c>
      <c r="F38" s="30"/>
      <c r="G38" s="61"/>
      <c r="H38" s="77"/>
      <c r="I38" s="76"/>
      <c r="J38" s="18"/>
    </row>
    <row r="39" spans="1:10" x14ac:dyDescent="0.25">
      <c r="A39" s="7" t="s">
        <v>75</v>
      </c>
      <c r="B39" s="4" t="s">
        <v>29</v>
      </c>
      <c r="C39" s="3" t="s">
        <v>10</v>
      </c>
      <c r="D39" s="47">
        <f>SUM(D40:D46)</f>
        <v>262666.97958193201</v>
      </c>
      <c r="E39" s="47">
        <f>SUM(E40:E46)+258710.899-(1161.115+4634.195)+4146.644</f>
        <v>498218.58547110169</v>
      </c>
      <c r="F39" s="30"/>
      <c r="G39" s="63"/>
      <c r="H39" s="77"/>
      <c r="I39" s="76"/>
      <c r="J39" s="18"/>
    </row>
    <row r="40" spans="1:10" ht="15.75" x14ac:dyDescent="0.25">
      <c r="A40" s="8" t="s">
        <v>76</v>
      </c>
      <c r="B40" s="4" t="s">
        <v>30</v>
      </c>
      <c r="C40" s="3" t="s">
        <v>10</v>
      </c>
      <c r="D40" s="47">
        <v>134986.88500000001</v>
      </c>
      <c r="E40" s="47">
        <v>114413.94</v>
      </c>
      <c r="F40" s="30"/>
      <c r="G40" s="61" t="s">
        <v>11</v>
      </c>
      <c r="H40" s="77"/>
      <c r="I40" s="76"/>
      <c r="J40" s="18"/>
    </row>
    <row r="41" spans="1:10" ht="30" x14ac:dyDescent="0.25">
      <c r="A41" s="8" t="s">
        <v>77</v>
      </c>
      <c r="B41" s="4" t="s">
        <v>31</v>
      </c>
      <c r="C41" s="3" t="s">
        <v>10</v>
      </c>
      <c r="D41" s="49"/>
      <c r="E41" s="49"/>
      <c r="F41" s="42"/>
      <c r="G41" s="64"/>
      <c r="H41" s="18"/>
      <c r="I41" s="76"/>
      <c r="J41" s="18"/>
    </row>
    <row r="42" spans="1:10" ht="30" x14ac:dyDescent="0.25">
      <c r="A42" s="8" t="s">
        <v>78</v>
      </c>
      <c r="B42" s="4" t="s">
        <v>32</v>
      </c>
      <c r="C42" s="3" t="s">
        <v>10</v>
      </c>
      <c r="D42" s="47">
        <v>12935.158000000001</v>
      </c>
      <c r="E42" s="47">
        <v>910.45699999999988</v>
      </c>
      <c r="F42" s="30"/>
      <c r="G42" s="65" t="s">
        <v>169</v>
      </c>
      <c r="H42" s="74"/>
      <c r="I42" s="76"/>
      <c r="J42" s="18"/>
    </row>
    <row r="43" spans="1:10" ht="15.75" x14ac:dyDescent="0.25">
      <c r="A43" s="8" t="s">
        <v>79</v>
      </c>
      <c r="B43" s="4" t="s">
        <v>33</v>
      </c>
      <c r="C43" s="3" t="s">
        <v>10</v>
      </c>
      <c r="D43" s="47">
        <v>90126.158581932003</v>
      </c>
      <c r="E43" s="47">
        <v>101606.11799999999</v>
      </c>
      <c r="F43" s="30"/>
      <c r="G43" s="61" t="s">
        <v>11</v>
      </c>
      <c r="H43" s="77"/>
      <c r="I43" s="76"/>
      <c r="J43" s="18"/>
    </row>
    <row r="44" spans="1:10" ht="135" x14ac:dyDescent="0.25">
      <c r="A44" s="8" t="s">
        <v>80</v>
      </c>
      <c r="B44" s="4" t="s">
        <v>34</v>
      </c>
      <c r="C44" s="3" t="s">
        <v>10</v>
      </c>
      <c r="D44" s="56">
        <v>0</v>
      </c>
      <c r="E44" s="56">
        <v>0</v>
      </c>
      <c r="F44" s="30"/>
      <c r="G44" s="66" t="s">
        <v>184</v>
      </c>
      <c r="H44" s="77"/>
      <c r="I44" s="76"/>
      <c r="J44" s="18"/>
    </row>
    <row r="45" spans="1:10" ht="15.75" x14ac:dyDescent="0.25">
      <c r="A45" s="8" t="s">
        <v>81</v>
      </c>
      <c r="B45" s="4" t="s">
        <v>35</v>
      </c>
      <c r="C45" s="3" t="s">
        <v>10</v>
      </c>
      <c r="D45" s="47">
        <v>19964.542000000001</v>
      </c>
      <c r="E45" s="47">
        <v>16598.883000000002</v>
      </c>
      <c r="F45" s="30"/>
      <c r="G45" s="61" t="s">
        <v>11</v>
      </c>
      <c r="H45" s="77"/>
      <c r="I45" s="76"/>
      <c r="J45" s="18"/>
    </row>
    <row r="46" spans="1:10" ht="45" x14ac:dyDescent="0.25">
      <c r="A46" s="8" t="s">
        <v>82</v>
      </c>
      <c r="B46" s="4" t="s">
        <v>36</v>
      </c>
      <c r="C46" s="3" t="s">
        <v>10</v>
      </c>
      <c r="D46" s="47">
        <v>4654.2359999999999</v>
      </c>
      <c r="E46" s="47">
        <v>7626.9544711016979</v>
      </c>
      <c r="F46" s="30"/>
      <c r="G46" s="62"/>
      <c r="H46" s="79"/>
      <c r="I46" s="76"/>
      <c r="J46" s="18"/>
    </row>
    <row r="47" spans="1:10" ht="32.25" customHeight="1" x14ac:dyDescent="0.25">
      <c r="A47" s="3" t="s">
        <v>37</v>
      </c>
      <c r="B47" s="4" t="s">
        <v>38</v>
      </c>
      <c r="C47" s="3" t="s">
        <v>39</v>
      </c>
      <c r="D47" s="47">
        <v>249</v>
      </c>
      <c r="E47" s="47">
        <v>202</v>
      </c>
      <c r="F47" s="30"/>
      <c r="G47" s="64"/>
      <c r="H47" s="18"/>
      <c r="I47" s="76"/>
      <c r="J47" s="18"/>
    </row>
    <row r="48" spans="1:10" ht="90" x14ac:dyDescent="0.25">
      <c r="A48" s="8" t="s">
        <v>83</v>
      </c>
      <c r="B48" s="4" t="s">
        <v>40</v>
      </c>
      <c r="C48" s="3" t="s">
        <v>10</v>
      </c>
      <c r="D48" s="47"/>
      <c r="E48" s="47"/>
      <c r="F48" s="30"/>
      <c r="G48" s="61" t="s">
        <v>11</v>
      </c>
      <c r="H48" s="77"/>
      <c r="I48" s="76"/>
      <c r="J48" s="18"/>
    </row>
    <row r="49" spans="1:10" ht="15.75" customHeight="1" x14ac:dyDescent="0.25">
      <c r="A49" s="7" t="s">
        <v>84</v>
      </c>
      <c r="B49" s="4" t="s">
        <v>41</v>
      </c>
      <c r="C49" s="3" t="s">
        <v>10</v>
      </c>
      <c r="D49" s="47">
        <v>106353.07732488545</v>
      </c>
      <c r="E49" s="57">
        <v>148607.23499999999</v>
      </c>
      <c r="F49" s="39"/>
      <c r="G49" s="67" t="s">
        <v>185</v>
      </c>
      <c r="H49" s="77"/>
      <c r="I49" s="76"/>
      <c r="J49" s="18"/>
    </row>
    <row r="50" spans="1:10" ht="33.75" x14ac:dyDescent="0.25">
      <c r="A50" s="8" t="s">
        <v>85</v>
      </c>
      <c r="B50" s="4" t="s">
        <v>42</v>
      </c>
      <c r="C50" s="3" t="s">
        <v>10</v>
      </c>
      <c r="D50" s="48">
        <v>18926.745838374656</v>
      </c>
      <c r="E50" s="57">
        <v>24125.599999999999</v>
      </c>
      <c r="F50" s="44" t="s">
        <v>181</v>
      </c>
      <c r="G50" s="68" t="s">
        <v>181</v>
      </c>
      <c r="H50" s="80"/>
      <c r="I50" s="76"/>
      <c r="J50" s="18"/>
    </row>
    <row r="51" spans="1:10" ht="31.5" customHeight="1" x14ac:dyDescent="0.25">
      <c r="A51" s="7" t="s">
        <v>86</v>
      </c>
      <c r="B51" s="4" t="s">
        <v>43</v>
      </c>
      <c r="C51" s="3" t="s">
        <v>10</v>
      </c>
      <c r="D51" s="47">
        <v>146328.3229924677</v>
      </c>
      <c r="E51" s="103">
        <f>E15-E16-E39-E49</f>
        <v>-647712.69423110166</v>
      </c>
      <c r="F51" s="43"/>
      <c r="G51" s="106" t="s">
        <v>186</v>
      </c>
      <c r="H51" s="77"/>
      <c r="I51" s="76"/>
      <c r="J51" s="18"/>
    </row>
    <row r="52" spans="1:10" ht="33.75" x14ac:dyDescent="0.25">
      <c r="A52" s="8" t="s">
        <v>87</v>
      </c>
      <c r="B52" s="4" t="s">
        <v>42</v>
      </c>
      <c r="C52" s="3" t="s">
        <v>10</v>
      </c>
      <c r="D52" s="47"/>
      <c r="E52" s="104"/>
      <c r="F52" s="38"/>
      <c r="G52" s="107"/>
      <c r="H52" s="77"/>
      <c r="I52" s="76"/>
      <c r="J52" s="18"/>
    </row>
    <row r="53" spans="1:10" ht="30" x14ac:dyDescent="0.25">
      <c r="A53" s="11" t="s">
        <v>88</v>
      </c>
      <c r="B53" s="4" t="s">
        <v>114</v>
      </c>
      <c r="C53" s="9" t="s">
        <v>10</v>
      </c>
      <c r="D53" s="47">
        <v>-317274.116759639</v>
      </c>
      <c r="E53" s="105"/>
      <c r="F53" s="30"/>
      <c r="G53" s="108"/>
      <c r="H53" s="77"/>
      <c r="I53" s="76"/>
      <c r="J53" s="18"/>
    </row>
    <row r="54" spans="1:10" ht="30" x14ac:dyDescent="0.25">
      <c r="A54" s="7" t="s">
        <v>89</v>
      </c>
      <c r="B54" s="4" t="s">
        <v>44</v>
      </c>
      <c r="C54" s="3" t="s">
        <v>10</v>
      </c>
      <c r="D54" s="46">
        <v>20921.786499931703</v>
      </c>
      <c r="E54" s="46"/>
      <c r="F54" s="12"/>
      <c r="G54" s="61" t="s">
        <v>11</v>
      </c>
      <c r="H54" s="77"/>
      <c r="I54" s="76"/>
      <c r="J54" s="18"/>
    </row>
    <row r="55" spans="1:10" ht="15.75" x14ac:dyDescent="0.25">
      <c r="A55" s="7" t="s">
        <v>90</v>
      </c>
      <c r="B55" s="4" t="s">
        <v>45</v>
      </c>
      <c r="C55" s="3" t="s">
        <v>10</v>
      </c>
      <c r="D55" s="46"/>
      <c r="E55" s="12"/>
      <c r="F55" s="12"/>
      <c r="G55" s="61" t="s">
        <v>11</v>
      </c>
      <c r="H55" s="77"/>
      <c r="I55" s="76"/>
      <c r="J55" s="18"/>
    </row>
    <row r="56" spans="1:10" ht="15.75" x14ac:dyDescent="0.25">
      <c r="A56" s="7" t="s">
        <v>91</v>
      </c>
      <c r="B56" s="4" t="s">
        <v>46</v>
      </c>
      <c r="C56" s="3" t="s">
        <v>10</v>
      </c>
      <c r="D56" s="46"/>
      <c r="E56" s="12"/>
      <c r="F56" s="12"/>
      <c r="G56" s="61" t="s">
        <v>11</v>
      </c>
      <c r="H56" s="77"/>
      <c r="I56" s="76"/>
      <c r="J56" s="18"/>
    </row>
    <row r="57" spans="1:10" ht="30" x14ac:dyDescent="0.25">
      <c r="A57" s="9" t="s">
        <v>47</v>
      </c>
      <c r="B57" s="4" t="s">
        <v>173</v>
      </c>
      <c r="C57" s="9" t="s">
        <v>10</v>
      </c>
      <c r="D57" s="47">
        <f>D19+D21+D23</f>
        <v>60260.863479061372</v>
      </c>
      <c r="E57" s="47">
        <f>E19+E21+E23</f>
        <v>72388.175000000003</v>
      </c>
      <c r="F57" s="30"/>
      <c r="G57" s="61" t="s">
        <v>11</v>
      </c>
      <c r="H57" s="77"/>
      <c r="I57" s="76"/>
      <c r="J57" s="18"/>
    </row>
    <row r="58" spans="1:10" ht="30" x14ac:dyDescent="0.25">
      <c r="A58" s="3" t="s">
        <v>48</v>
      </c>
      <c r="B58" s="4" t="s">
        <v>49</v>
      </c>
      <c r="C58" s="3" t="s">
        <v>10</v>
      </c>
      <c r="D58" s="45">
        <v>142626.864151888</v>
      </c>
      <c r="E58" s="45">
        <v>146634.94200000001</v>
      </c>
      <c r="F58" s="13"/>
      <c r="G58" s="61" t="s">
        <v>11</v>
      </c>
      <c r="H58" s="77"/>
      <c r="I58" s="76"/>
      <c r="J58" s="18"/>
    </row>
    <row r="59" spans="1:10" ht="15.75" x14ac:dyDescent="0.25">
      <c r="A59" s="7" t="s">
        <v>71</v>
      </c>
      <c r="B59" s="4" t="s">
        <v>50</v>
      </c>
      <c r="C59" s="6" t="s">
        <v>51</v>
      </c>
      <c r="D59" s="46">
        <v>78687.100000000006</v>
      </c>
      <c r="E59" s="50">
        <v>89894.718999999997</v>
      </c>
      <c r="F59" s="33"/>
      <c r="G59" s="64"/>
      <c r="H59" s="18"/>
      <c r="I59" s="18"/>
      <c r="J59" s="18"/>
    </row>
    <row r="60" spans="1:10" ht="30" x14ac:dyDescent="0.25">
      <c r="A60" s="7" t="s">
        <v>75</v>
      </c>
      <c r="B60" s="4" t="s">
        <v>52</v>
      </c>
      <c r="C60" s="3" t="s">
        <v>115</v>
      </c>
      <c r="D60" s="46">
        <f>D58/D59*1000</f>
        <v>1812.5825472267754</v>
      </c>
      <c r="E60" s="46">
        <f>E58/E59*1000</f>
        <v>1631.1852757446188</v>
      </c>
      <c r="F60" s="14"/>
      <c r="G60" s="64"/>
      <c r="H60" s="18"/>
      <c r="I60" s="18"/>
      <c r="J60" s="18"/>
    </row>
    <row r="61" spans="1:10" ht="15.75" x14ac:dyDescent="0.25">
      <c r="A61" s="3"/>
      <c r="B61" s="4"/>
      <c r="C61" s="3"/>
      <c r="D61" s="3"/>
      <c r="E61" s="5"/>
      <c r="F61" s="33"/>
      <c r="G61" s="58"/>
      <c r="H61" s="73"/>
      <c r="I61" s="18"/>
      <c r="J61" s="18"/>
    </row>
    <row r="62" spans="1:10" ht="15.75" x14ac:dyDescent="0.25">
      <c r="A62" s="3" t="s">
        <v>53</v>
      </c>
      <c r="B62" s="4" t="s">
        <v>54</v>
      </c>
      <c r="C62" s="3" t="s">
        <v>7</v>
      </c>
      <c r="D62" s="3" t="s">
        <v>7</v>
      </c>
      <c r="E62" s="5" t="s">
        <v>7</v>
      </c>
      <c r="F62" s="33"/>
      <c r="G62" s="58" t="s">
        <v>8</v>
      </c>
      <c r="H62" s="73"/>
      <c r="I62" s="18"/>
      <c r="J62" s="18"/>
    </row>
    <row r="63" spans="1:10" ht="30" x14ac:dyDescent="0.25">
      <c r="A63" s="9">
        <v>1</v>
      </c>
      <c r="B63" s="4" t="s">
        <v>116</v>
      </c>
      <c r="C63" s="9" t="s">
        <v>55</v>
      </c>
      <c r="D63" s="9">
        <v>11</v>
      </c>
      <c r="E63" s="10" t="s">
        <v>7</v>
      </c>
      <c r="F63" s="33"/>
      <c r="G63" s="58" t="s">
        <v>8</v>
      </c>
      <c r="H63" s="73"/>
      <c r="I63" s="18"/>
      <c r="J63" s="18"/>
    </row>
    <row r="64" spans="1:10" ht="30" x14ac:dyDescent="0.25">
      <c r="A64" s="7" t="s">
        <v>71</v>
      </c>
      <c r="B64" s="4" t="s">
        <v>56</v>
      </c>
      <c r="C64" s="3" t="s">
        <v>55</v>
      </c>
      <c r="D64" s="3">
        <v>9</v>
      </c>
      <c r="E64" s="5" t="s">
        <v>7</v>
      </c>
      <c r="F64" s="33"/>
      <c r="G64" s="58" t="s">
        <v>8</v>
      </c>
      <c r="H64" s="73"/>
      <c r="I64" s="18"/>
      <c r="J64" s="18"/>
    </row>
    <row r="65" spans="1:10" ht="45" x14ac:dyDescent="0.25">
      <c r="A65" s="9" t="s">
        <v>57</v>
      </c>
      <c r="B65" s="4" t="s">
        <v>117</v>
      </c>
      <c r="C65" s="9" t="s">
        <v>7</v>
      </c>
      <c r="D65" s="9" t="s">
        <v>7</v>
      </c>
      <c r="E65" s="10" t="s">
        <v>7</v>
      </c>
      <c r="F65" s="33"/>
      <c r="G65" s="58" t="s">
        <v>8</v>
      </c>
      <c r="H65" s="73"/>
      <c r="I65" s="18"/>
      <c r="J65" s="18"/>
    </row>
    <row r="66" spans="1:10" ht="15.75" x14ac:dyDescent="0.25">
      <c r="A66" s="3">
        <v>1</v>
      </c>
      <c r="B66" s="4" t="s">
        <v>58</v>
      </c>
      <c r="C66" s="3" t="s">
        <v>59</v>
      </c>
      <c r="D66" s="3"/>
      <c r="E66" s="52">
        <v>61394</v>
      </c>
      <c r="F66" s="33"/>
      <c r="G66" s="61" t="s">
        <v>11</v>
      </c>
      <c r="H66" s="77"/>
      <c r="I66" s="18"/>
      <c r="J66" s="18"/>
    </row>
    <row r="67" spans="1:10" ht="15.75" x14ac:dyDescent="0.25">
      <c r="A67" s="3">
        <v>2</v>
      </c>
      <c r="B67" s="4" t="s">
        <v>60</v>
      </c>
      <c r="C67" s="3" t="s">
        <v>61</v>
      </c>
      <c r="D67" s="14" t="s">
        <v>7</v>
      </c>
      <c r="E67" s="46">
        <f>SUM(E68:E71)</f>
        <v>1196.3400000000001</v>
      </c>
      <c r="F67" s="14"/>
      <c r="G67" s="61" t="s">
        <v>11</v>
      </c>
      <c r="H67" s="77"/>
      <c r="I67" s="18"/>
      <c r="J67" s="18"/>
    </row>
    <row r="68" spans="1:10" ht="33.75" x14ac:dyDescent="0.25">
      <c r="A68" s="11" t="s">
        <v>126</v>
      </c>
      <c r="B68" s="4" t="s">
        <v>122</v>
      </c>
      <c r="C68" s="3" t="s">
        <v>61</v>
      </c>
      <c r="D68" s="14" t="s">
        <v>7</v>
      </c>
      <c r="E68" s="46">
        <v>664.2</v>
      </c>
      <c r="F68" s="34"/>
      <c r="G68" s="61" t="s">
        <v>11</v>
      </c>
      <c r="H68" s="77"/>
      <c r="I68" s="18"/>
      <c r="J68" s="18"/>
    </row>
    <row r="69" spans="1:10" ht="33.75" x14ac:dyDescent="0.25">
      <c r="A69" s="9" t="s">
        <v>127</v>
      </c>
      <c r="B69" s="4" t="s">
        <v>123</v>
      </c>
      <c r="C69" s="9" t="s">
        <v>61</v>
      </c>
      <c r="D69" s="14" t="s">
        <v>7</v>
      </c>
      <c r="E69" s="46">
        <v>205.5</v>
      </c>
      <c r="F69" s="34"/>
      <c r="G69" s="61"/>
      <c r="H69" s="77"/>
      <c r="I69" s="18"/>
      <c r="J69" s="18"/>
    </row>
    <row r="70" spans="1:10" ht="33.75" x14ac:dyDescent="0.25">
      <c r="A70" s="9" t="s">
        <v>128</v>
      </c>
      <c r="B70" s="4" t="s">
        <v>124</v>
      </c>
      <c r="C70" s="9" t="s">
        <v>61</v>
      </c>
      <c r="D70" s="14" t="s">
        <v>7</v>
      </c>
      <c r="E70" s="51">
        <v>326.64</v>
      </c>
      <c r="F70" s="32"/>
      <c r="G70" s="61"/>
      <c r="H70" s="77"/>
      <c r="I70" s="18"/>
      <c r="J70" s="18"/>
    </row>
    <row r="71" spans="1:10" ht="33.75" x14ac:dyDescent="0.25">
      <c r="A71" s="9" t="s">
        <v>129</v>
      </c>
      <c r="B71" s="4" t="s">
        <v>125</v>
      </c>
      <c r="C71" s="9" t="s">
        <v>61</v>
      </c>
      <c r="D71" s="14" t="s">
        <v>7</v>
      </c>
      <c r="E71" s="50"/>
      <c r="F71" s="33"/>
      <c r="G71" s="61"/>
      <c r="H71" s="77"/>
      <c r="I71" s="18"/>
      <c r="J71" s="18"/>
    </row>
    <row r="72" spans="1:10" x14ac:dyDescent="0.25">
      <c r="A72" s="3">
        <v>3</v>
      </c>
      <c r="B72" s="4" t="s">
        <v>62</v>
      </c>
      <c r="C72" s="3" t="s">
        <v>63</v>
      </c>
      <c r="D72" s="46">
        <f>SUM(D73:D76)</f>
        <v>25015.141600000003</v>
      </c>
      <c r="E72" s="46">
        <f>SUM(E73:E76)</f>
        <v>24999.092400000009</v>
      </c>
      <c r="F72" s="14"/>
      <c r="G72" s="69"/>
      <c r="H72" s="77"/>
      <c r="I72" s="18"/>
      <c r="J72" s="18"/>
    </row>
    <row r="73" spans="1:10" ht="33.75" x14ac:dyDescent="0.25">
      <c r="A73" s="3" t="s">
        <v>130</v>
      </c>
      <c r="B73" s="4" t="s">
        <v>118</v>
      </c>
      <c r="C73" s="3" t="s">
        <v>63</v>
      </c>
      <c r="D73" s="46">
        <v>2871.9146000000001</v>
      </c>
      <c r="E73" s="50">
        <v>2874.9023999999999</v>
      </c>
      <c r="F73" s="33"/>
      <c r="G73" s="61"/>
      <c r="H73" s="77"/>
      <c r="I73" s="18"/>
      <c r="J73" s="18"/>
    </row>
    <row r="74" spans="1:10" ht="33.75" x14ac:dyDescent="0.25">
      <c r="A74" s="9" t="s">
        <v>131</v>
      </c>
      <c r="B74" s="4" t="s">
        <v>119</v>
      </c>
      <c r="C74" s="9" t="s">
        <v>63</v>
      </c>
      <c r="D74" s="46">
        <v>2525.2749999999996</v>
      </c>
      <c r="E74" s="50">
        <v>2514.6464000000001</v>
      </c>
      <c r="F74" s="33"/>
      <c r="G74" s="61"/>
      <c r="H74" s="77"/>
      <c r="I74" s="18"/>
      <c r="J74" s="18"/>
    </row>
    <row r="75" spans="1:10" ht="33.75" x14ac:dyDescent="0.25">
      <c r="A75" s="9" t="s">
        <v>132</v>
      </c>
      <c r="B75" s="4" t="s">
        <v>120</v>
      </c>
      <c r="C75" s="9" t="s">
        <v>63</v>
      </c>
      <c r="D75" s="46">
        <v>14094.588</v>
      </c>
      <c r="E75" s="50">
        <v>14076.288600000011</v>
      </c>
      <c r="F75" s="33"/>
      <c r="G75" s="61"/>
      <c r="H75" s="77"/>
      <c r="I75" s="18"/>
      <c r="J75" s="81"/>
    </row>
    <row r="76" spans="1:10" ht="33.75" x14ac:dyDescent="0.25">
      <c r="A76" s="9" t="s">
        <v>133</v>
      </c>
      <c r="B76" s="4" t="s">
        <v>121</v>
      </c>
      <c r="C76" s="9" t="s">
        <v>63</v>
      </c>
      <c r="D76" s="46">
        <v>5523.3639999999996</v>
      </c>
      <c r="E76" s="50">
        <v>5533.2549999999992</v>
      </c>
      <c r="F76" s="33"/>
      <c r="G76" s="61"/>
      <c r="H76" s="82">
        <f>E77+E72</f>
        <v>50999.748400000011</v>
      </c>
      <c r="I76" s="18"/>
      <c r="J76" s="81"/>
    </row>
    <row r="77" spans="1:10" ht="15.75" x14ac:dyDescent="0.25">
      <c r="A77" s="3">
        <v>4</v>
      </c>
      <c r="B77" s="4" t="s">
        <v>64</v>
      </c>
      <c r="C77" s="3" t="s">
        <v>63</v>
      </c>
      <c r="D77" s="46">
        <f>SUM(D78:D81)</f>
        <v>26172.356</v>
      </c>
      <c r="E77" s="46">
        <f>SUM(E78:E81)</f>
        <v>26000.655999999999</v>
      </c>
      <c r="F77" s="14"/>
      <c r="G77" s="61" t="s">
        <v>11</v>
      </c>
      <c r="H77" s="77"/>
      <c r="I77" s="18"/>
      <c r="J77" s="18"/>
    </row>
    <row r="78" spans="1:10" ht="33.75" x14ac:dyDescent="0.25">
      <c r="A78" s="3" t="s">
        <v>138</v>
      </c>
      <c r="B78" s="4" t="s">
        <v>134</v>
      </c>
      <c r="C78" s="3" t="s">
        <v>63</v>
      </c>
      <c r="D78" s="46">
        <v>8267.7999999999993</v>
      </c>
      <c r="E78" s="50">
        <v>8018</v>
      </c>
      <c r="F78" s="33"/>
      <c r="G78" s="61" t="s">
        <v>11</v>
      </c>
      <c r="H78" s="77"/>
      <c r="I78" s="18"/>
      <c r="J78" s="18"/>
    </row>
    <row r="79" spans="1:10" ht="33.75" x14ac:dyDescent="0.25">
      <c r="A79" s="9" t="s">
        <v>139</v>
      </c>
      <c r="B79" s="4" t="s">
        <v>135</v>
      </c>
      <c r="C79" s="9" t="s">
        <v>63</v>
      </c>
      <c r="D79" s="46">
        <v>6798.2</v>
      </c>
      <c r="E79" s="50">
        <v>6770.9</v>
      </c>
      <c r="F79" s="33"/>
      <c r="G79" s="61"/>
      <c r="H79" s="77"/>
      <c r="I79" s="18"/>
      <c r="J79" s="18"/>
    </row>
    <row r="80" spans="1:10" ht="33.75" x14ac:dyDescent="0.25">
      <c r="A80" s="9" t="s">
        <v>140</v>
      </c>
      <c r="B80" s="4" t="s">
        <v>136</v>
      </c>
      <c r="C80" s="9" t="s">
        <v>63</v>
      </c>
      <c r="D80" s="46">
        <v>11106.356</v>
      </c>
      <c r="E80" s="50">
        <v>11211.755999999999</v>
      </c>
      <c r="F80" s="33"/>
      <c r="G80" s="61"/>
      <c r="H80" s="77"/>
      <c r="I80" s="18"/>
      <c r="J80" s="18"/>
    </row>
    <row r="81" spans="1:10" ht="33.75" x14ac:dyDescent="0.25">
      <c r="A81" s="9" t="s">
        <v>141</v>
      </c>
      <c r="B81" s="4" t="s">
        <v>137</v>
      </c>
      <c r="C81" s="9" t="s">
        <v>63</v>
      </c>
      <c r="D81" s="46">
        <v>0</v>
      </c>
      <c r="E81" s="46">
        <v>0</v>
      </c>
      <c r="F81" s="14"/>
      <c r="G81" s="61"/>
      <c r="H81" s="77"/>
      <c r="I81" s="18"/>
      <c r="J81" s="18"/>
    </row>
    <row r="82" spans="1:10" ht="15.75" x14ac:dyDescent="0.25">
      <c r="A82" s="3">
        <v>5</v>
      </c>
      <c r="B82" s="4" t="s">
        <v>65</v>
      </c>
      <c r="C82" s="3" t="s">
        <v>66</v>
      </c>
      <c r="D82" s="46">
        <f>SUM(D83:D86)</f>
        <v>19318.092000000001</v>
      </c>
      <c r="E82" s="46">
        <f>SUM(E83:E86)</f>
        <v>19421.08400000001</v>
      </c>
      <c r="F82" s="14"/>
      <c r="G82" s="61" t="s">
        <v>11</v>
      </c>
      <c r="H82" s="77"/>
      <c r="I82" s="18"/>
      <c r="J82" s="18"/>
    </row>
    <row r="83" spans="1:10" ht="18.75" x14ac:dyDescent="0.25">
      <c r="A83" s="3" t="s">
        <v>146</v>
      </c>
      <c r="B83" s="4" t="s">
        <v>142</v>
      </c>
      <c r="C83" s="3" t="s">
        <v>66</v>
      </c>
      <c r="D83" s="46">
        <v>2115.5569999999998</v>
      </c>
      <c r="E83" s="46">
        <v>2123.8079999999995</v>
      </c>
      <c r="F83" s="14"/>
      <c r="G83" s="61" t="s">
        <v>11</v>
      </c>
      <c r="H83" s="77"/>
      <c r="I83" s="18"/>
      <c r="J83" s="18"/>
    </row>
    <row r="84" spans="1:10" ht="33.75" x14ac:dyDescent="0.25">
      <c r="A84" s="9" t="s">
        <v>147</v>
      </c>
      <c r="B84" s="4" t="s">
        <v>143</v>
      </c>
      <c r="C84" s="9" t="s">
        <v>66</v>
      </c>
      <c r="D84" s="46">
        <v>1953.6149999999998</v>
      </c>
      <c r="E84" s="46">
        <v>1953.711</v>
      </c>
      <c r="F84" s="14"/>
      <c r="G84" s="61"/>
      <c r="H84" s="77"/>
      <c r="I84" s="18"/>
      <c r="J84" s="18"/>
    </row>
    <row r="85" spans="1:10" ht="33.75" x14ac:dyDescent="0.25">
      <c r="A85" s="9" t="s">
        <v>148</v>
      </c>
      <c r="B85" s="4" t="s">
        <v>144</v>
      </c>
      <c r="C85" s="9" t="s">
        <v>66</v>
      </c>
      <c r="D85" s="46">
        <v>12062.92</v>
      </c>
      <c r="E85" s="46">
        <v>12139.41500000001</v>
      </c>
      <c r="F85" s="14"/>
      <c r="G85" s="61"/>
      <c r="H85" s="77"/>
      <c r="I85" s="18"/>
      <c r="J85" s="18"/>
    </row>
    <row r="86" spans="1:10" ht="18.75" x14ac:dyDescent="0.25">
      <c r="A86" s="9" t="s">
        <v>149</v>
      </c>
      <c r="B86" s="4" t="s">
        <v>145</v>
      </c>
      <c r="C86" s="9" t="s">
        <v>66</v>
      </c>
      <c r="D86" s="46">
        <v>3186</v>
      </c>
      <c r="E86" s="46">
        <v>3204.1499999999996</v>
      </c>
      <c r="F86" s="14"/>
      <c r="G86" s="61"/>
      <c r="H86" s="77"/>
      <c r="I86" s="18"/>
      <c r="J86" s="18"/>
    </row>
    <row r="87" spans="1:10" ht="15.75" x14ac:dyDescent="0.25">
      <c r="A87" s="3">
        <v>6</v>
      </c>
      <c r="B87" s="4" t="s">
        <v>67</v>
      </c>
      <c r="C87" s="3" t="s">
        <v>55</v>
      </c>
      <c r="D87" s="53">
        <f>0.93/D82*100</f>
        <v>4.8141400299781161E-3</v>
      </c>
      <c r="E87" s="53">
        <f>0.93/E82*100</f>
        <v>4.7886101517299424E-3</v>
      </c>
      <c r="F87" s="15"/>
      <c r="G87" s="61" t="s">
        <v>11</v>
      </c>
      <c r="H87" s="77"/>
      <c r="I87" s="18"/>
      <c r="J87" s="18"/>
    </row>
    <row r="88" spans="1:10" ht="30" x14ac:dyDescent="0.25">
      <c r="A88" s="3">
        <v>7</v>
      </c>
      <c r="B88" s="4" t="s">
        <v>68</v>
      </c>
      <c r="C88" s="3" t="s">
        <v>10</v>
      </c>
      <c r="D88" s="47">
        <v>0</v>
      </c>
      <c r="E88" s="47">
        <v>9077</v>
      </c>
      <c r="F88" s="35"/>
      <c r="G88" s="61" t="s">
        <v>11</v>
      </c>
      <c r="H88" s="77"/>
      <c r="I88" s="18"/>
      <c r="J88" s="18"/>
    </row>
    <row r="89" spans="1:10" ht="15.75" x14ac:dyDescent="0.25">
      <c r="A89" s="7" t="s">
        <v>92</v>
      </c>
      <c r="B89" s="4" t="s">
        <v>69</v>
      </c>
      <c r="C89" s="3" t="s">
        <v>10</v>
      </c>
      <c r="D89" s="47">
        <v>0</v>
      </c>
      <c r="E89" s="47">
        <v>9077</v>
      </c>
      <c r="F89" s="35"/>
      <c r="G89" s="61" t="s">
        <v>11</v>
      </c>
      <c r="H89" s="77"/>
      <c r="I89" s="18"/>
      <c r="J89" s="18"/>
    </row>
    <row r="90" spans="1:10" ht="102" customHeight="1" x14ac:dyDescent="0.25">
      <c r="A90" s="3">
        <v>8</v>
      </c>
      <c r="B90" s="4" t="s">
        <v>70</v>
      </c>
      <c r="C90" s="3" t="s">
        <v>55</v>
      </c>
      <c r="D90" s="4" t="s">
        <v>150</v>
      </c>
      <c r="E90" s="5" t="s">
        <v>7</v>
      </c>
      <c r="F90" s="33"/>
      <c r="G90" s="61" t="s">
        <v>8</v>
      </c>
      <c r="H90" s="77"/>
      <c r="I90" s="18"/>
      <c r="J90" s="18"/>
    </row>
    <row r="91" spans="1:10" x14ac:dyDescent="0.25">
      <c r="H91" s="18"/>
      <c r="I91" s="18"/>
      <c r="J91" s="18"/>
    </row>
    <row r="92" spans="1:10" ht="34.5" customHeight="1" x14ac:dyDescent="0.25">
      <c r="A92" s="83"/>
      <c r="B92" s="83" t="s">
        <v>187</v>
      </c>
      <c r="C92" s="83"/>
      <c r="G92" s="18" t="s">
        <v>188</v>
      </c>
      <c r="I92" s="18"/>
      <c r="J92" s="18"/>
    </row>
    <row r="93" spans="1:10" x14ac:dyDescent="0.25">
      <c r="G93" s="18"/>
      <c r="I93" s="18"/>
      <c r="J93" s="18"/>
    </row>
    <row r="94" spans="1:10" ht="36" customHeight="1" x14ac:dyDescent="0.25">
      <c r="A94" s="83"/>
      <c r="B94" s="83" t="s">
        <v>189</v>
      </c>
      <c r="C94" s="83"/>
      <c r="G94" s="18" t="s">
        <v>190</v>
      </c>
      <c r="I94" s="18"/>
      <c r="J94" s="18"/>
    </row>
    <row r="95" spans="1:10" x14ac:dyDescent="0.25">
      <c r="H95" s="18"/>
      <c r="I95" s="18"/>
      <c r="J95" s="18"/>
    </row>
    <row r="96" spans="1:10" hidden="1" x14ac:dyDescent="0.25">
      <c r="B96" s="25" t="s">
        <v>159</v>
      </c>
      <c r="H96" s="18"/>
      <c r="I96" s="18"/>
      <c r="J96" s="18"/>
    </row>
    <row r="97" spans="2:10" ht="56.25" hidden="1" customHeight="1" x14ac:dyDescent="0.25">
      <c r="B97" s="97" t="s">
        <v>160</v>
      </c>
      <c r="C97" s="97"/>
      <c r="D97" s="97"/>
      <c r="E97" s="97"/>
      <c r="F97" s="97"/>
      <c r="G97" s="97"/>
      <c r="H97" s="74"/>
      <c r="I97" s="18"/>
      <c r="J97" s="18"/>
    </row>
    <row r="98" spans="2:10" ht="30" hidden="1" customHeight="1" x14ac:dyDescent="0.25">
      <c r="B98" s="97" t="s">
        <v>161</v>
      </c>
      <c r="C98" s="97"/>
      <c r="D98" s="97"/>
      <c r="E98" s="97"/>
      <c r="F98" s="97"/>
      <c r="G98" s="97"/>
      <c r="H98" s="74"/>
      <c r="I98" s="18"/>
      <c r="J98" s="18"/>
    </row>
    <row r="99" spans="2:10" ht="44.25" hidden="1" customHeight="1" x14ac:dyDescent="0.25">
      <c r="B99" s="97" t="s">
        <v>162</v>
      </c>
      <c r="C99" s="97"/>
      <c r="D99" s="97"/>
      <c r="E99" s="97"/>
      <c r="F99" s="97"/>
      <c r="G99" s="97"/>
      <c r="H99" s="74"/>
      <c r="I99" s="18"/>
      <c r="J99" s="18"/>
    </row>
    <row r="100" spans="2:10" ht="33.75" hidden="1" customHeight="1" x14ac:dyDescent="0.25">
      <c r="B100" s="97" t="s">
        <v>164</v>
      </c>
      <c r="C100" s="97"/>
      <c r="D100" s="97"/>
      <c r="E100" s="97"/>
      <c r="F100" s="97"/>
      <c r="G100" s="97"/>
      <c r="H100" s="26"/>
    </row>
    <row r="101" spans="2:10" ht="34.5" hidden="1" customHeight="1" x14ac:dyDescent="0.25">
      <c r="B101" s="97" t="s">
        <v>163</v>
      </c>
      <c r="C101" s="97"/>
      <c r="D101" s="97"/>
      <c r="E101" s="97"/>
      <c r="F101" s="97"/>
      <c r="G101" s="97"/>
      <c r="H101" s="26"/>
    </row>
  </sheetData>
  <mergeCells count="17">
    <mergeCell ref="B100:G100"/>
    <mergeCell ref="B101:G101"/>
    <mergeCell ref="E2:G2"/>
    <mergeCell ref="E3:G3"/>
    <mergeCell ref="B5:G5"/>
    <mergeCell ref="G18:G19"/>
    <mergeCell ref="G20:G21"/>
    <mergeCell ref="B97:G97"/>
    <mergeCell ref="B98:G98"/>
    <mergeCell ref="E51:E53"/>
    <mergeCell ref="G51:G53"/>
    <mergeCell ref="B99:G99"/>
    <mergeCell ref="A12:A13"/>
    <mergeCell ref="C12:C13"/>
    <mergeCell ref="D12:E12"/>
    <mergeCell ref="G12:G13"/>
    <mergeCell ref="B12:B13"/>
  </mergeCells>
  <printOptions horizontalCentered="1"/>
  <pageMargins left="0.51181102362204722" right="0.11811023622047245" top="0.35433070866141736" bottom="0.39370078740157483" header="0.31496062992125984" footer="0.31496062992125984"/>
  <pageSetup paperSize="9" scale="46" orientation="portrait" horizontalDpi="180" verticalDpi="180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topLeftCell="A16" zoomScale="77" zoomScaleNormal="77" zoomScaleSheetLayoutView="77" workbookViewId="0">
      <selection activeCell="B49" sqref="B49"/>
    </sheetView>
  </sheetViews>
  <sheetFormatPr defaultRowHeight="15" x14ac:dyDescent="0.25"/>
  <cols>
    <col min="1" max="1" width="10.85546875" style="1" bestFit="1" customWidth="1"/>
    <col min="2" max="2" width="64.7109375" style="1" customWidth="1"/>
    <col min="3" max="3" width="14.140625" style="1" customWidth="1"/>
    <col min="4" max="4" width="23.140625" style="1" customWidth="1"/>
    <col min="5" max="5" width="19.85546875" style="1" customWidth="1"/>
    <col min="6" max="6" width="40.28515625" style="1" hidden="1" customWidth="1"/>
    <col min="7" max="7" width="73.7109375" style="1" customWidth="1"/>
    <col min="8" max="8" width="17.42578125" style="1" customWidth="1"/>
    <col min="9" max="9" width="12.85546875" style="1" customWidth="1"/>
    <col min="10" max="16384" width="9.140625" style="1"/>
  </cols>
  <sheetData>
    <row r="1" spans="1:10" x14ac:dyDescent="0.25">
      <c r="G1" s="17" t="s">
        <v>151</v>
      </c>
      <c r="H1" s="17"/>
    </row>
    <row r="2" spans="1:10" x14ac:dyDescent="0.25">
      <c r="E2" s="98" t="s">
        <v>152</v>
      </c>
      <c r="F2" s="98"/>
      <c r="G2" s="98"/>
      <c r="H2" s="87"/>
    </row>
    <row r="3" spans="1:10" x14ac:dyDescent="0.25">
      <c r="E3" s="99" t="s">
        <v>153</v>
      </c>
      <c r="F3" s="99"/>
      <c r="G3" s="99"/>
      <c r="H3" s="88"/>
    </row>
    <row r="4" spans="1:10" x14ac:dyDescent="0.25">
      <c r="D4" s="18"/>
    </row>
    <row r="5" spans="1:10" ht="51" customHeight="1" x14ac:dyDescent="0.25">
      <c r="B5" s="100" t="s">
        <v>154</v>
      </c>
      <c r="C5" s="100"/>
      <c r="D5" s="100"/>
      <c r="E5" s="100"/>
      <c r="F5" s="100"/>
      <c r="G5" s="100"/>
      <c r="H5" s="89"/>
      <c r="I5" s="21"/>
    </row>
    <row r="6" spans="1:10" ht="18.75" x14ac:dyDescent="0.25">
      <c r="I6" s="21"/>
    </row>
    <row r="7" spans="1:10" ht="18.75" x14ac:dyDescent="0.25">
      <c r="B7" s="24" t="s">
        <v>155</v>
      </c>
      <c r="I7" s="21"/>
    </row>
    <row r="8" spans="1:10" ht="18.75" x14ac:dyDescent="0.25">
      <c r="B8" s="24" t="s">
        <v>156</v>
      </c>
      <c r="I8" s="21"/>
    </row>
    <row r="9" spans="1:10" ht="18.75" x14ac:dyDescent="0.25">
      <c r="B9" s="24" t="s">
        <v>157</v>
      </c>
      <c r="I9" s="21"/>
    </row>
    <row r="10" spans="1:10" ht="18.75" x14ac:dyDescent="0.25">
      <c r="B10" s="24" t="s">
        <v>158</v>
      </c>
      <c r="I10" s="21"/>
    </row>
    <row r="11" spans="1:10" ht="18.75" x14ac:dyDescent="0.25">
      <c r="E11" s="28"/>
      <c r="F11" s="28"/>
      <c r="I11" s="23"/>
    </row>
    <row r="12" spans="1:10" ht="18.75" x14ac:dyDescent="0.25">
      <c r="A12" s="94" t="s">
        <v>0</v>
      </c>
      <c r="B12" s="95" t="s">
        <v>1</v>
      </c>
      <c r="C12" s="94" t="s">
        <v>2</v>
      </c>
      <c r="D12" s="95" t="s">
        <v>168</v>
      </c>
      <c r="E12" s="95"/>
      <c r="F12" s="85" t="s">
        <v>174</v>
      </c>
      <c r="G12" s="96" t="s">
        <v>3</v>
      </c>
      <c r="H12" s="70"/>
      <c r="I12" s="71"/>
      <c r="J12" s="18"/>
    </row>
    <row r="13" spans="1:10" ht="18.75" x14ac:dyDescent="0.25">
      <c r="A13" s="94"/>
      <c r="B13" s="95"/>
      <c r="C13" s="94"/>
      <c r="D13" s="85" t="s">
        <v>93</v>
      </c>
      <c r="E13" s="84" t="s">
        <v>4</v>
      </c>
      <c r="F13" s="84"/>
      <c r="G13" s="96"/>
      <c r="H13" s="72"/>
      <c r="I13" s="71"/>
      <c r="J13" s="18"/>
    </row>
    <row r="14" spans="1:10" ht="18.75" x14ac:dyDescent="0.25">
      <c r="A14" s="85" t="s">
        <v>5</v>
      </c>
      <c r="B14" s="4" t="s">
        <v>6</v>
      </c>
      <c r="C14" s="85" t="s">
        <v>7</v>
      </c>
      <c r="D14" s="85" t="s">
        <v>7</v>
      </c>
      <c r="E14" s="84" t="s">
        <v>7</v>
      </c>
      <c r="F14" s="84"/>
      <c r="G14" s="58" t="s">
        <v>8</v>
      </c>
      <c r="H14" s="73"/>
      <c r="I14" s="71"/>
      <c r="J14" s="18"/>
    </row>
    <row r="15" spans="1:10" ht="51.75" customHeight="1" x14ac:dyDescent="0.25">
      <c r="A15" s="85">
        <v>1</v>
      </c>
      <c r="B15" s="4" t="s">
        <v>9</v>
      </c>
      <c r="C15" s="85" t="s">
        <v>10</v>
      </c>
      <c r="D15" s="93">
        <f>D16+D39+D49+D51+D53+D54+D55+D56</f>
        <v>659713.71610915125</v>
      </c>
      <c r="E15" s="93">
        <f>'[1]Приложение 2_1'!$E$13-'[1]Приложение 2_1'!$E$15</f>
        <v>543139.25924000004</v>
      </c>
      <c r="F15" s="37"/>
      <c r="G15" s="59" t="s">
        <v>183</v>
      </c>
      <c r="H15" s="74"/>
      <c r="I15" s="18"/>
      <c r="J15" s="18"/>
    </row>
    <row r="16" spans="1:10" x14ac:dyDescent="0.25">
      <c r="A16" s="11" t="s">
        <v>71</v>
      </c>
      <c r="B16" s="4" t="s">
        <v>12</v>
      </c>
      <c r="C16" s="85" t="s">
        <v>10</v>
      </c>
      <c r="D16" s="47">
        <f>D17+D22+D24</f>
        <v>440717.66646957345</v>
      </c>
      <c r="E16" s="47">
        <f>E17+E22+E24</f>
        <v>544026.13</v>
      </c>
      <c r="F16" s="90">
        <f t="shared" ref="F16" si="0">F17+F22+F24</f>
        <v>0</v>
      </c>
      <c r="G16" s="60"/>
      <c r="H16" s="92">
        <f>'[2]передача _по экспертному '!O$18</f>
        <v>440717.66799507354</v>
      </c>
      <c r="I16" s="92">
        <f>'[2]передача _по экспертному '!P$18</f>
        <v>544026.12900000007</v>
      </c>
      <c r="J16" s="92"/>
    </row>
    <row r="17" spans="1:10" ht="15.75" x14ac:dyDescent="0.25">
      <c r="A17" s="8" t="s">
        <v>72</v>
      </c>
      <c r="B17" s="4" t="s">
        <v>13</v>
      </c>
      <c r="C17" s="85" t="s">
        <v>10</v>
      </c>
      <c r="D17" s="47">
        <f>D18+D20</f>
        <v>63038.119000000006</v>
      </c>
      <c r="E17" s="47">
        <f>E18+E20</f>
        <v>82919.46100000001</v>
      </c>
      <c r="F17" s="12"/>
      <c r="G17" s="61" t="s">
        <v>11</v>
      </c>
      <c r="H17" s="82">
        <f>H16-D16</f>
        <v>1.5255000907927752E-3</v>
      </c>
      <c r="I17" s="82">
        <f>I16-E16</f>
        <v>-9.9999993108212948E-4</v>
      </c>
      <c r="J17" s="78"/>
    </row>
    <row r="18" spans="1:10" ht="74.25" customHeight="1" x14ac:dyDescent="0.25">
      <c r="A18" s="85" t="s">
        <v>14</v>
      </c>
      <c r="B18" s="4" t="s">
        <v>15</v>
      </c>
      <c r="C18" s="85" t="s">
        <v>10</v>
      </c>
      <c r="D18" s="47">
        <f>57575.722-42.325</f>
        <v>57533.397000000004</v>
      </c>
      <c r="E18" s="48">
        <f>75964.603-717.454-394.699</f>
        <v>74852.450000000012</v>
      </c>
      <c r="F18" s="40" t="s">
        <v>175</v>
      </c>
      <c r="G18" s="101" t="s">
        <v>179</v>
      </c>
      <c r="H18" s="74"/>
      <c r="I18" s="76"/>
      <c r="J18" s="18"/>
    </row>
    <row r="19" spans="1:10" ht="18.75" x14ac:dyDescent="0.25">
      <c r="A19" s="29" t="s">
        <v>16</v>
      </c>
      <c r="B19" s="4" t="s">
        <v>17</v>
      </c>
      <c r="C19" s="85" t="s">
        <v>10</v>
      </c>
      <c r="D19" s="47">
        <v>41495.991513238943</v>
      </c>
      <c r="E19" s="47">
        <f>42368.1-309.443</f>
        <v>42058.656999999999</v>
      </c>
      <c r="F19" s="38"/>
      <c r="G19" s="102" t="s">
        <v>182</v>
      </c>
      <c r="H19" s="75"/>
      <c r="I19" s="76"/>
      <c r="J19" s="18"/>
    </row>
    <row r="20" spans="1:10" ht="48.75" customHeight="1" x14ac:dyDescent="0.25">
      <c r="A20" s="85" t="s">
        <v>18</v>
      </c>
      <c r="B20" s="4" t="s">
        <v>19</v>
      </c>
      <c r="C20" s="85" t="s">
        <v>10</v>
      </c>
      <c r="D20" s="47">
        <v>5504.7219999999998</v>
      </c>
      <c r="E20" s="47">
        <v>8067.0110000000004</v>
      </c>
      <c r="F20" s="39"/>
      <c r="G20" s="101" t="s">
        <v>179</v>
      </c>
      <c r="H20" s="74"/>
      <c r="I20" s="76"/>
      <c r="J20" s="18"/>
    </row>
    <row r="21" spans="1:10" ht="15" customHeight="1" x14ac:dyDescent="0.25">
      <c r="A21" s="85" t="s">
        <v>20</v>
      </c>
      <c r="B21" s="4" t="s">
        <v>21</v>
      </c>
      <c r="C21" s="85" t="s">
        <v>10</v>
      </c>
      <c r="D21" s="47">
        <v>1191.3378104223948</v>
      </c>
      <c r="E21" s="47">
        <v>4459.4250000000002</v>
      </c>
      <c r="F21" s="38"/>
      <c r="G21" s="102" t="s">
        <v>182</v>
      </c>
      <c r="H21" s="75"/>
      <c r="I21" s="76"/>
      <c r="J21" s="18"/>
    </row>
    <row r="22" spans="1:10" ht="15.75" x14ac:dyDescent="0.25">
      <c r="A22" s="8" t="s">
        <v>73</v>
      </c>
      <c r="B22" s="4" t="s">
        <v>22</v>
      </c>
      <c r="C22" s="85" t="s">
        <v>10</v>
      </c>
      <c r="D22" s="47">
        <v>296467.62699999998</v>
      </c>
      <c r="E22" s="48">
        <v>340117.68799999997</v>
      </c>
      <c r="F22" s="30"/>
      <c r="G22" s="61" t="s">
        <v>11</v>
      </c>
      <c r="H22" s="77"/>
      <c r="I22" s="76"/>
      <c r="J22" s="18"/>
    </row>
    <row r="23" spans="1:10" ht="15.75" x14ac:dyDescent="0.25">
      <c r="A23" s="85" t="s">
        <v>23</v>
      </c>
      <c r="B23" s="4" t="s">
        <v>21</v>
      </c>
      <c r="C23" s="85" t="s">
        <v>10</v>
      </c>
      <c r="D23" s="47">
        <v>17573.534155400033</v>
      </c>
      <c r="E23" s="47">
        <v>25870.093000000001</v>
      </c>
      <c r="F23" s="30"/>
      <c r="G23" s="61" t="s">
        <v>11</v>
      </c>
      <c r="H23" s="77"/>
      <c r="I23" s="76"/>
      <c r="J23" s="18"/>
    </row>
    <row r="24" spans="1:10" ht="30" x14ac:dyDescent="0.25">
      <c r="A24" s="8" t="s">
        <v>74</v>
      </c>
      <c r="B24" s="4" t="s">
        <v>24</v>
      </c>
      <c r="C24" s="85" t="s">
        <v>10</v>
      </c>
      <c r="D24" s="47">
        <f>SUM(D25:D26)</f>
        <v>81211.920469573466</v>
      </c>
      <c r="E24" s="47">
        <f>SUM(E25:E26)</f>
        <v>120988.981</v>
      </c>
      <c r="F24" s="30"/>
      <c r="G24" s="62" t="s">
        <v>172</v>
      </c>
      <c r="H24" s="79"/>
      <c r="I24" s="76"/>
      <c r="J24" s="18"/>
    </row>
    <row r="25" spans="1:10" ht="18.75" x14ac:dyDescent="0.25">
      <c r="A25" s="85" t="s">
        <v>25</v>
      </c>
      <c r="B25" s="4" t="s">
        <v>26</v>
      </c>
      <c r="C25" s="85" t="s">
        <v>10</v>
      </c>
      <c r="D25" s="47"/>
      <c r="E25" s="47"/>
      <c r="F25" s="30"/>
      <c r="G25" s="61" t="s">
        <v>11</v>
      </c>
      <c r="H25" s="77"/>
      <c r="I25" s="76"/>
      <c r="J25" s="18"/>
    </row>
    <row r="26" spans="1:10" ht="30" x14ac:dyDescent="0.25">
      <c r="A26" s="85" t="s">
        <v>27</v>
      </c>
      <c r="B26" s="4" t="s">
        <v>28</v>
      </c>
      <c r="C26" s="85" t="s">
        <v>10</v>
      </c>
      <c r="D26" s="47">
        <f>SUM(D27,D33:D38)</f>
        <v>81211.920469573466</v>
      </c>
      <c r="E26" s="47">
        <f>SUM(E27,E33:E38)</f>
        <v>120988.981</v>
      </c>
      <c r="F26" s="30"/>
      <c r="G26" s="62" t="s">
        <v>172</v>
      </c>
      <c r="H26" s="79"/>
      <c r="I26" s="76"/>
      <c r="J26" s="18"/>
    </row>
    <row r="27" spans="1:10" ht="45" x14ac:dyDescent="0.25">
      <c r="A27" s="85" t="s">
        <v>95</v>
      </c>
      <c r="B27" s="4" t="s">
        <v>94</v>
      </c>
      <c r="C27" s="85" t="s">
        <v>10</v>
      </c>
      <c r="D27" s="48">
        <f>SUM(D28:D32)</f>
        <v>18869.787919363484</v>
      </c>
      <c r="E27" s="48">
        <f>SUM(E28:E32)</f>
        <v>29266.073</v>
      </c>
      <c r="F27" s="31"/>
      <c r="G27" s="62" t="s">
        <v>172</v>
      </c>
      <c r="H27" s="79"/>
      <c r="I27" s="76"/>
      <c r="J27" s="18"/>
    </row>
    <row r="28" spans="1:10" ht="45" customHeight="1" x14ac:dyDescent="0.25">
      <c r="A28" s="85" t="s">
        <v>97</v>
      </c>
      <c r="B28" s="4" t="s">
        <v>108</v>
      </c>
      <c r="C28" s="85" t="s">
        <v>10</v>
      </c>
      <c r="D28" s="47">
        <f>'[2]передача _по экспертному '!O$104</f>
        <v>3068.70647252961</v>
      </c>
      <c r="E28" s="47">
        <f>'[2]передача _по экспертному '!P$104</f>
        <v>1727.4190000000001</v>
      </c>
      <c r="F28" s="90">
        <f>'[2]передача _по экспертному '!Q$104</f>
        <v>2102.1869999999999</v>
      </c>
      <c r="G28" s="61"/>
      <c r="H28" s="77"/>
      <c r="I28" s="76"/>
      <c r="J28" s="18"/>
    </row>
    <row r="29" spans="1:10" ht="30" x14ac:dyDescent="0.25">
      <c r="A29" s="85" t="s">
        <v>98</v>
      </c>
      <c r="B29" s="4" t="s">
        <v>165</v>
      </c>
      <c r="C29" s="85" t="s">
        <v>10</v>
      </c>
      <c r="D29" s="47">
        <f>'[2]передача _по экспертному '!O$138+'[2]передача _по экспертному '!O$139</f>
        <v>3159.3464608338263</v>
      </c>
      <c r="E29" s="47">
        <f>'[2]передача _по экспертному '!P$138+'[2]передача _по экспертному '!P$139</f>
        <v>8190.8869999999997</v>
      </c>
      <c r="F29" s="47">
        <f>'[2]передача _по экспертному '!Q$138+'[2]передача _по экспертному '!Q$139</f>
        <v>0</v>
      </c>
      <c r="G29" s="62" t="s">
        <v>170</v>
      </c>
      <c r="H29" s="79"/>
      <c r="I29" s="76"/>
      <c r="J29" s="18"/>
    </row>
    <row r="30" spans="1:10" ht="30" x14ac:dyDescent="0.25">
      <c r="A30" s="85" t="s">
        <v>99</v>
      </c>
      <c r="B30" s="2" t="s">
        <v>166</v>
      </c>
      <c r="C30" s="85" t="s">
        <v>10</v>
      </c>
      <c r="D30" s="47">
        <f>'[2]передача _по экспертному '!O$111</f>
        <v>1694.7930584073092</v>
      </c>
      <c r="E30" s="47">
        <f>'[2]передача _по экспертному '!P$111</f>
        <v>2271.4800000000005</v>
      </c>
      <c r="F30" s="31"/>
      <c r="G30" s="62" t="s">
        <v>171</v>
      </c>
      <c r="H30" s="79"/>
      <c r="I30" s="76"/>
      <c r="J30" s="18"/>
    </row>
    <row r="31" spans="1:10" ht="30" x14ac:dyDescent="0.25">
      <c r="A31" s="54" t="s">
        <v>100</v>
      </c>
      <c r="B31" s="55" t="s">
        <v>180</v>
      </c>
      <c r="C31" s="85" t="s">
        <v>10</v>
      </c>
      <c r="D31" s="48">
        <f>'[3]передача _по экспертному '!O$122+'[3]передача _по экспертному '!O$132+'[3]передача _по экспертному '!O$133</f>
        <v>10307.370927592738</v>
      </c>
      <c r="E31" s="48">
        <f>'[3]передача _по экспертному '!P$122+'[3]передача _по экспертному '!P$132+'[3]передача _по экспертному '!P$133</f>
        <v>16705.406999999999</v>
      </c>
      <c r="F31" s="91">
        <f>'[3]передача _по экспертному '!Q$122+'[3]передача _по экспертному '!Q$132+'[3]передача _по экспертному '!Q$133</f>
        <v>3014.50095382885</v>
      </c>
      <c r="G31" s="62" t="s">
        <v>172</v>
      </c>
      <c r="H31" s="79"/>
      <c r="I31" s="76"/>
      <c r="J31" s="18"/>
    </row>
    <row r="32" spans="1:10" x14ac:dyDescent="0.25">
      <c r="A32" s="85" t="s">
        <v>101</v>
      </c>
      <c r="B32" s="27" t="s">
        <v>107</v>
      </c>
      <c r="C32" s="85" t="s">
        <v>10</v>
      </c>
      <c r="D32" s="47">
        <f>'[4]Приложение 2.2'!D$34+'[4]Приложение 2.2'!D$35+'[4]Приложение 2.2'!D$41+'[4]Приложение 2.2'!D$43</f>
        <v>639.57099999999991</v>
      </c>
      <c r="E32" s="47">
        <f>'[4]Приложение 2.2'!E$34+'[4]Приложение 2.2'!E$35+'[4]Приложение 2.2'!E$41+'[4]Приложение 2.2'!E$43</f>
        <v>370.88</v>
      </c>
      <c r="F32" s="31"/>
      <c r="G32" s="62"/>
      <c r="H32" s="79"/>
      <c r="I32" s="76"/>
      <c r="J32" s="18"/>
    </row>
    <row r="33" spans="1:10" ht="30" x14ac:dyDescent="0.25">
      <c r="A33" s="85" t="s">
        <v>96</v>
      </c>
      <c r="B33" s="4" t="s">
        <v>167</v>
      </c>
      <c r="C33" s="85" t="s">
        <v>10</v>
      </c>
      <c r="D33" s="47">
        <v>256.28199999999998</v>
      </c>
      <c r="E33" s="47">
        <v>61.786999999999999</v>
      </c>
      <c r="F33" s="31"/>
      <c r="G33" s="61"/>
      <c r="H33" s="77"/>
      <c r="I33" s="76"/>
      <c r="J33" s="18"/>
    </row>
    <row r="34" spans="1:10" x14ac:dyDescent="0.25">
      <c r="A34" s="85" t="s">
        <v>102</v>
      </c>
      <c r="B34" s="4" t="s">
        <v>109</v>
      </c>
      <c r="C34" s="85" t="s">
        <v>10</v>
      </c>
      <c r="D34" s="47">
        <v>4947.41</v>
      </c>
      <c r="E34" s="47">
        <v>4048.5159999999996</v>
      </c>
      <c r="F34" s="31"/>
      <c r="G34" s="61"/>
      <c r="H34" s="77"/>
      <c r="I34" s="76"/>
      <c r="J34" s="18"/>
    </row>
    <row r="35" spans="1:10" ht="30" x14ac:dyDescent="0.25">
      <c r="A35" s="85" t="s">
        <v>103</v>
      </c>
      <c r="B35" s="4" t="s">
        <v>110</v>
      </c>
      <c r="C35" s="85" t="s">
        <v>10</v>
      </c>
      <c r="D35" s="47">
        <v>797.53166466532264</v>
      </c>
      <c r="E35" s="47">
        <v>2838.866</v>
      </c>
      <c r="F35" s="31"/>
      <c r="G35" s="62" t="s">
        <v>172</v>
      </c>
      <c r="H35" s="79"/>
      <c r="I35" s="76"/>
      <c r="J35" s="18"/>
    </row>
    <row r="36" spans="1:10" ht="30" x14ac:dyDescent="0.25">
      <c r="A36" s="85" t="s">
        <v>104</v>
      </c>
      <c r="B36" s="4" t="s">
        <v>111</v>
      </c>
      <c r="C36" s="85" t="s">
        <v>10</v>
      </c>
      <c r="D36" s="47">
        <f>'[2]передача _по экспертному '!O$194</f>
        <v>1147.3820455455955</v>
      </c>
      <c r="E36" s="47">
        <f>'[2]передача _по экспертному '!P$194</f>
        <v>1320.866</v>
      </c>
      <c r="F36" s="47">
        <f>'[2]передача _по экспертному '!Q$194</f>
        <v>0</v>
      </c>
      <c r="G36" s="61"/>
      <c r="H36" s="77"/>
      <c r="I36" s="76"/>
      <c r="J36" s="18"/>
    </row>
    <row r="37" spans="1:10" x14ac:dyDescent="0.25">
      <c r="A37" s="85" t="s">
        <v>105</v>
      </c>
      <c r="B37" s="4" t="s">
        <v>112</v>
      </c>
      <c r="C37" s="85" t="s">
        <v>10</v>
      </c>
      <c r="D37" s="47">
        <v>10663.853999999999</v>
      </c>
      <c r="E37" s="47">
        <v>6190.15</v>
      </c>
      <c r="F37" s="30"/>
      <c r="G37" s="61"/>
      <c r="H37" s="77"/>
      <c r="I37" s="76"/>
      <c r="J37" s="18"/>
    </row>
    <row r="38" spans="1:10" x14ac:dyDescent="0.25">
      <c r="A38" s="85" t="s">
        <v>106</v>
      </c>
      <c r="B38" s="2" t="s">
        <v>113</v>
      </c>
      <c r="C38" s="85" t="s">
        <v>10</v>
      </c>
      <c r="D38" s="51">
        <f>'[3]передача _по экспертному '!$O$21+'[3]передача _по экспертному '!$O$99+'[3]передача _по экспертному '!$O$100+'[3]передача _по экспертному '!$O$102+'[3]передача _по экспертному '!$O$144+'[3]передача _по экспертному '!$O$148-'[3]передача _по экспертному '!$O$149+'[3]передача _по экспертному '!$O$185-'[3]передача _по экспертному '!$O$190-'[3]передача _по экспертному '!$O$191-'[3]передача _по экспертному '!$O$194</f>
        <v>44529.672839999075</v>
      </c>
      <c r="E38" s="47">
        <f>'[2]передача _по экспертному '!P$21+'[2]передача _по экспертному '!P$99+'[2]передача _по экспертному '!P$100+'[2]передача _по экспертному '!P$102+'[2]передача _по экспертному '!P$144-'[2]передача _по экспертному '!P$148-'[2]передача _по экспертному '!P$149+'[2]передача _по экспертному '!P$185-'[2]передача _по экспертному '!P$190-'[2]передача _по экспертному '!P$191-'[2]передача _по экспертному '!P$194+'[2]передача _по экспертному '!$P$141</f>
        <v>77262.722999999998</v>
      </c>
      <c r="F38" s="90">
        <f>'[2]передача _по экспертному '!Q$21+'[2]передача _по экспертному '!Q$99+'[2]передача _по экспертному '!Q$100+'[2]передача _по экспертному '!Q$102+'[2]передача _по экспертному '!Q$144-'[2]передача _по экспертному '!Q$148-'[2]передача _по экспертному '!Q$149+'[2]передача _по экспертному '!Q$185-'[2]передача _по экспертному '!Q$190-'[2]передача _по экспертному '!Q$191-'[2]передача _по экспертному '!Q$194+'[2]передача _по экспертному '!Q$133</f>
        <v>0</v>
      </c>
      <c r="G38" s="61"/>
      <c r="H38" s="82"/>
      <c r="I38" s="76"/>
      <c r="J38" s="18"/>
    </row>
    <row r="39" spans="1:10" x14ac:dyDescent="0.25">
      <c r="A39" s="11" t="s">
        <v>75</v>
      </c>
      <c r="B39" s="4" t="s">
        <v>29</v>
      </c>
      <c r="C39" s="85" t="s">
        <v>10</v>
      </c>
      <c r="D39" s="47">
        <f>SUM(D40:D46)</f>
        <v>262666.97958193201</v>
      </c>
      <c r="E39" s="47">
        <f>SUM(E40:E46)+258710.899-(1161.115+4634.195)+4146.644</f>
        <v>498218.58547110169</v>
      </c>
      <c r="F39" s="30"/>
      <c r="G39" s="63"/>
      <c r="H39" s="77"/>
      <c r="I39" s="76"/>
      <c r="J39" s="18"/>
    </row>
    <row r="40" spans="1:10" ht="15.75" x14ac:dyDescent="0.25">
      <c r="A40" s="8" t="s">
        <v>76</v>
      </c>
      <c r="B40" s="4" t="s">
        <v>30</v>
      </c>
      <c r="C40" s="85" t="s">
        <v>10</v>
      </c>
      <c r="D40" s="47">
        <v>134986.88500000001</v>
      </c>
      <c r="E40" s="47">
        <v>114413.94</v>
      </c>
      <c r="F40" s="30"/>
      <c r="G40" s="61" t="s">
        <v>11</v>
      </c>
      <c r="H40" s="77"/>
      <c r="I40" s="76"/>
      <c r="J40" s="18"/>
    </row>
    <row r="41" spans="1:10" ht="30" x14ac:dyDescent="0.25">
      <c r="A41" s="8" t="s">
        <v>77</v>
      </c>
      <c r="B41" s="4" t="s">
        <v>31</v>
      </c>
      <c r="C41" s="85" t="s">
        <v>10</v>
      </c>
      <c r="D41" s="49"/>
      <c r="E41" s="49"/>
      <c r="F41" s="42"/>
      <c r="G41" s="64"/>
      <c r="H41" s="18"/>
      <c r="I41" s="76"/>
      <c r="J41" s="18"/>
    </row>
    <row r="42" spans="1:10" ht="30" x14ac:dyDescent="0.25">
      <c r="A42" s="8" t="s">
        <v>78</v>
      </c>
      <c r="B42" s="4" t="s">
        <v>32</v>
      </c>
      <c r="C42" s="85" t="s">
        <v>10</v>
      </c>
      <c r="D42" s="47">
        <v>12935.158000000001</v>
      </c>
      <c r="E42" s="47">
        <v>910.45699999999988</v>
      </c>
      <c r="F42" s="30"/>
      <c r="G42" s="65" t="s">
        <v>169</v>
      </c>
      <c r="H42" s="74"/>
      <c r="I42" s="76"/>
      <c r="J42" s="18"/>
    </row>
    <row r="43" spans="1:10" ht="15.75" x14ac:dyDescent="0.25">
      <c r="A43" s="8" t="s">
        <v>79</v>
      </c>
      <c r="B43" s="4" t="s">
        <v>33</v>
      </c>
      <c r="C43" s="85" t="s">
        <v>10</v>
      </c>
      <c r="D43" s="47">
        <v>90126.158581932003</v>
      </c>
      <c r="E43" s="47">
        <v>101606.11799999999</v>
      </c>
      <c r="F43" s="30"/>
      <c r="G43" s="61" t="s">
        <v>11</v>
      </c>
      <c r="H43" s="77"/>
      <c r="I43" s="76"/>
      <c r="J43" s="18"/>
    </row>
    <row r="44" spans="1:10" ht="135" x14ac:dyDescent="0.25">
      <c r="A44" s="8" t="s">
        <v>80</v>
      </c>
      <c r="B44" s="4" t="s">
        <v>34</v>
      </c>
      <c r="C44" s="85" t="s">
        <v>10</v>
      </c>
      <c r="D44" s="56">
        <v>0</v>
      </c>
      <c r="E44" s="56">
        <v>0</v>
      </c>
      <c r="F44" s="30"/>
      <c r="G44" s="66" t="s">
        <v>184</v>
      </c>
      <c r="H44" s="77"/>
      <c r="I44" s="76"/>
      <c r="J44" s="18"/>
    </row>
    <row r="45" spans="1:10" ht="15.75" x14ac:dyDescent="0.25">
      <c r="A45" s="8" t="s">
        <v>81</v>
      </c>
      <c r="B45" s="4" t="s">
        <v>35</v>
      </c>
      <c r="C45" s="85" t="s">
        <v>10</v>
      </c>
      <c r="D45" s="47">
        <v>19964.542000000001</v>
      </c>
      <c r="E45" s="47">
        <v>16598.883000000002</v>
      </c>
      <c r="F45" s="30"/>
      <c r="G45" s="61" t="s">
        <v>11</v>
      </c>
      <c r="H45" s="77"/>
      <c r="I45" s="76"/>
      <c r="J45" s="18"/>
    </row>
    <row r="46" spans="1:10" ht="45" x14ac:dyDescent="0.25">
      <c r="A46" s="8" t="s">
        <v>82</v>
      </c>
      <c r="B46" s="4" t="s">
        <v>36</v>
      </c>
      <c r="C46" s="85" t="s">
        <v>10</v>
      </c>
      <c r="D46" s="47">
        <v>4654.2359999999999</v>
      </c>
      <c r="E46" s="47">
        <v>7626.9544711016979</v>
      </c>
      <c r="F46" s="30"/>
      <c r="G46" s="62"/>
      <c r="H46" s="79"/>
      <c r="I46" s="76"/>
      <c r="J46" s="18"/>
    </row>
    <row r="47" spans="1:10" ht="32.25" customHeight="1" x14ac:dyDescent="0.25">
      <c r="A47" s="85" t="s">
        <v>37</v>
      </c>
      <c r="B47" s="4" t="s">
        <v>38</v>
      </c>
      <c r="C47" s="85" t="s">
        <v>39</v>
      </c>
      <c r="D47" s="47">
        <v>249</v>
      </c>
      <c r="E47" s="47">
        <v>202</v>
      </c>
      <c r="F47" s="30"/>
      <c r="G47" s="64"/>
      <c r="H47" s="18"/>
      <c r="I47" s="76"/>
      <c r="J47" s="18"/>
    </row>
    <row r="48" spans="1:10" ht="90" x14ac:dyDescent="0.25">
      <c r="A48" s="8" t="s">
        <v>83</v>
      </c>
      <c r="B48" s="4" t="s">
        <v>40</v>
      </c>
      <c r="C48" s="85" t="s">
        <v>10</v>
      </c>
      <c r="D48" s="47"/>
      <c r="E48" s="47"/>
      <c r="F48" s="30"/>
      <c r="G48" s="61" t="s">
        <v>11</v>
      </c>
      <c r="H48" s="77"/>
      <c r="I48" s="76"/>
      <c r="J48" s="18"/>
    </row>
    <row r="49" spans="1:10" ht="15.75" customHeight="1" x14ac:dyDescent="0.25">
      <c r="A49" s="11" t="s">
        <v>84</v>
      </c>
      <c r="B49" s="4" t="s">
        <v>41</v>
      </c>
      <c r="C49" s="85" t="s">
        <v>10</v>
      </c>
      <c r="D49" s="47">
        <v>106353.07732488545</v>
      </c>
      <c r="E49" s="57">
        <v>148607.23499999999</v>
      </c>
      <c r="F49" s="39"/>
      <c r="G49" s="67" t="s">
        <v>185</v>
      </c>
      <c r="H49" s="77"/>
      <c r="I49" s="76"/>
      <c r="J49" s="18"/>
    </row>
    <row r="50" spans="1:10" ht="33.75" x14ac:dyDescent="0.25">
      <c r="A50" s="8" t="s">
        <v>85</v>
      </c>
      <c r="B50" s="4" t="s">
        <v>42</v>
      </c>
      <c r="C50" s="85" t="s">
        <v>10</v>
      </c>
      <c r="D50" s="48">
        <v>18926.745838374656</v>
      </c>
      <c r="E50" s="57">
        <v>24125.599999999999</v>
      </c>
      <c r="F50" s="44" t="s">
        <v>181</v>
      </c>
      <c r="G50" s="68" t="s">
        <v>181</v>
      </c>
      <c r="H50" s="80"/>
      <c r="I50" s="76"/>
      <c r="J50" s="18"/>
    </row>
    <row r="51" spans="1:10" ht="31.5" customHeight="1" x14ac:dyDescent="0.25">
      <c r="A51" s="11" t="s">
        <v>86</v>
      </c>
      <c r="B51" s="4" t="s">
        <v>43</v>
      </c>
      <c r="C51" s="85" t="s">
        <v>10</v>
      </c>
      <c r="D51" s="47">
        <v>146328.3229924677</v>
      </c>
      <c r="E51" s="103">
        <f>E15-E16-E39-E49</f>
        <v>-647712.69123110163</v>
      </c>
      <c r="F51" s="43"/>
      <c r="G51" s="106" t="s">
        <v>186</v>
      </c>
      <c r="H51" s="77"/>
      <c r="I51" s="76"/>
      <c r="J51" s="18"/>
    </row>
    <row r="52" spans="1:10" ht="33.75" x14ac:dyDescent="0.25">
      <c r="A52" s="8" t="s">
        <v>87</v>
      </c>
      <c r="B52" s="4" t="s">
        <v>42</v>
      </c>
      <c r="C52" s="85" t="s">
        <v>10</v>
      </c>
      <c r="D52" s="47"/>
      <c r="E52" s="104"/>
      <c r="F52" s="38"/>
      <c r="G52" s="107"/>
      <c r="H52" s="77"/>
      <c r="I52" s="76"/>
      <c r="J52" s="18"/>
    </row>
    <row r="53" spans="1:10" ht="30" x14ac:dyDescent="0.25">
      <c r="A53" s="11" t="s">
        <v>88</v>
      </c>
      <c r="B53" s="4" t="s">
        <v>114</v>
      </c>
      <c r="C53" s="85" t="s">
        <v>10</v>
      </c>
      <c r="D53" s="47">
        <v>-317274.116759639</v>
      </c>
      <c r="E53" s="105"/>
      <c r="F53" s="30"/>
      <c r="G53" s="108"/>
      <c r="H53" s="77"/>
      <c r="I53" s="76"/>
      <c r="J53" s="18"/>
    </row>
    <row r="54" spans="1:10" ht="30" x14ac:dyDescent="0.25">
      <c r="A54" s="11" t="s">
        <v>89</v>
      </c>
      <c r="B54" s="4" t="s">
        <v>44</v>
      </c>
      <c r="C54" s="85" t="s">
        <v>10</v>
      </c>
      <c r="D54" s="46">
        <v>20921.786499931703</v>
      </c>
      <c r="E54" s="46"/>
      <c r="F54" s="12"/>
      <c r="G54" s="61" t="s">
        <v>11</v>
      </c>
      <c r="H54" s="77"/>
      <c r="I54" s="76"/>
      <c r="J54" s="18"/>
    </row>
    <row r="55" spans="1:10" ht="15.75" x14ac:dyDescent="0.25">
      <c r="A55" s="11" t="s">
        <v>90</v>
      </c>
      <c r="B55" s="4" t="s">
        <v>45</v>
      </c>
      <c r="C55" s="85" t="s">
        <v>10</v>
      </c>
      <c r="D55" s="46"/>
      <c r="E55" s="12"/>
      <c r="F55" s="12"/>
      <c r="G55" s="61" t="s">
        <v>11</v>
      </c>
      <c r="H55" s="77"/>
      <c r="I55" s="76"/>
      <c r="J55" s="18"/>
    </row>
    <row r="56" spans="1:10" ht="15.75" x14ac:dyDescent="0.25">
      <c r="A56" s="11" t="s">
        <v>91</v>
      </c>
      <c r="B56" s="4" t="s">
        <v>46</v>
      </c>
      <c r="C56" s="85" t="s">
        <v>10</v>
      </c>
      <c r="D56" s="46"/>
      <c r="E56" s="12"/>
      <c r="F56" s="12"/>
      <c r="G56" s="61" t="s">
        <v>11</v>
      </c>
      <c r="H56" s="77"/>
      <c r="I56" s="76"/>
      <c r="J56" s="18"/>
    </row>
    <row r="57" spans="1:10" ht="30" x14ac:dyDescent="0.25">
      <c r="A57" s="85" t="s">
        <v>47</v>
      </c>
      <c r="B57" s="4" t="s">
        <v>173</v>
      </c>
      <c r="C57" s="85" t="s">
        <v>10</v>
      </c>
      <c r="D57" s="47">
        <f>D19+D21+D23</f>
        <v>60260.863479061372</v>
      </c>
      <c r="E57" s="47">
        <f>E19+E21+E23</f>
        <v>72388.175000000003</v>
      </c>
      <c r="F57" s="30"/>
      <c r="G57" s="61" t="s">
        <v>11</v>
      </c>
      <c r="H57" s="77"/>
      <c r="I57" s="76"/>
      <c r="J57" s="18"/>
    </row>
    <row r="58" spans="1:10" ht="30" x14ac:dyDescent="0.25">
      <c r="A58" s="85" t="s">
        <v>48</v>
      </c>
      <c r="B58" s="4" t="s">
        <v>49</v>
      </c>
      <c r="C58" s="85" t="s">
        <v>10</v>
      </c>
      <c r="D58" s="45">
        <v>142626.864151888</v>
      </c>
      <c r="E58" s="45">
        <v>146634.94200000001</v>
      </c>
      <c r="F58" s="13"/>
      <c r="G58" s="61" t="s">
        <v>11</v>
      </c>
      <c r="H58" s="77"/>
      <c r="I58" s="76"/>
      <c r="J58" s="18"/>
    </row>
    <row r="59" spans="1:10" ht="15.75" x14ac:dyDescent="0.25">
      <c r="A59" s="11" t="s">
        <v>71</v>
      </c>
      <c r="B59" s="4" t="s">
        <v>50</v>
      </c>
      <c r="C59" s="6" t="s">
        <v>51</v>
      </c>
      <c r="D59" s="46">
        <v>78687.100000000006</v>
      </c>
      <c r="E59" s="50">
        <v>89894.718999999997</v>
      </c>
      <c r="F59" s="84"/>
      <c r="G59" s="64"/>
      <c r="H59" s="18"/>
      <c r="I59" s="18"/>
      <c r="J59" s="18"/>
    </row>
    <row r="60" spans="1:10" ht="30" x14ac:dyDescent="0.25">
      <c r="A60" s="11" t="s">
        <v>75</v>
      </c>
      <c r="B60" s="4" t="s">
        <v>52</v>
      </c>
      <c r="C60" s="85" t="s">
        <v>115</v>
      </c>
      <c r="D60" s="46">
        <f>D58/D59*1000</f>
        <v>1812.5825472267754</v>
      </c>
      <c r="E60" s="46">
        <f>E58/E59*1000</f>
        <v>1631.1852757446188</v>
      </c>
      <c r="F60" s="14"/>
      <c r="G60" s="64"/>
      <c r="H60" s="18"/>
      <c r="I60" s="18"/>
      <c r="J60" s="18"/>
    </row>
    <row r="61" spans="1:10" ht="15.75" x14ac:dyDescent="0.25">
      <c r="A61" s="85"/>
      <c r="B61" s="4"/>
      <c r="C61" s="85"/>
      <c r="D61" s="85"/>
      <c r="E61" s="84"/>
      <c r="F61" s="84"/>
      <c r="G61" s="58"/>
      <c r="H61" s="73"/>
      <c r="I61" s="18"/>
      <c r="J61" s="18"/>
    </row>
    <row r="62" spans="1:10" ht="15.75" x14ac:dyDescent="0.25">
      <c r="A62" s="85" t="s">
        <v>53</v>
      </c>
      <c r="B62" s="4" t="s">
        <v>54</v>
      </c>
      <c r="C62" s="85" t="s">
        <v>7</v>
      </c>
      <c r="D62" s="85" t="s">
        <v>7</v>
      </c>
      <c r="E62" s="84" t="s">
        <v>7</v>
      </c>
      <c r="F62" s="84"/>
      <c r="G62" s="58" t="s">
        <v>8</v>
      </c>
      <c r="H62" s="73"/>
      <c r="I62" s="18"/>
      <c r="J62" s="18"/>
    </row>
    <row r="63" spans="1:10" ht="30" x14ac:dyDescent="0.25">
      <c r="A63" s="85">
        <v>1</v>
      </c>
      <c r="B63" s="4" t="s">
        <v>116</v>
      </c>
      <c r="C63" s="85" t="s">
        <v>55</v>
      </c>
      <c r="D63" s="85">
        <v>11</v>
      </c>
      <c r="E63" s="84" t="s">
        <v>7</v>
      </c>
      <c r="F63" s="84"/>
      <c r="G63" s="58" t="s">
        <v>8</v>
      </c>
      <c r="H63" s="73"/>
      <c r="I63" s="18"/>
      <c r="J63" s="18"/>
    </row>
    <row r="64" spans="1:10" ht="30" x14ac:dyDescent="0.25">
      <c r="A64" s="11" t="s">
        <v>71</v>
      </c>
      <c r="B64" s="4" t="s">
        <v>56</v>
      </c>
      <c r="C64" s="85" t="s">
        <v>55</v>
      </c>
      <c r="D64" s="85">
        <v>9</v>
      </c>
      <c r="E64" s="84" t="s">
        <v>7</v>
      </c>
      <c r="F64" s="84"/>
      <c r="G64" s="58" t="s">
        <v>8</v>
      </c>
      <c r="H64" s="73"/>
      <c r="I64" s="18"/>
      <c r="J64" s="18"/>
    </row>
    <row r="65" spans="1:10" ht="45" x14ac:dyDescent="0.25">
      <c r="A65" s="85" t="s">
        <v>57</v>
      </c>
      <c r="B65" s="4" t="s">
        <v>117</v>
      </c>
      <c r="C65" s="85" t="s">
        <v>7</v>
      </c>
      <c r="D65" s="85" t="s">
        <v>7</v>
      </c>
      <c r="E65" s="84" t="s">
        <v>7</v>
      </c>
      <c r="F65" s="84"/>
      <c r="G65" s="58" t="s">
        <v>8</v>
      </c>
      <c r="H65" s="73"/>
      <c r="I65" s="18"/>
      <c r="J65" s="18"/>
    </row>
    <row r="66" spans="1:10" ht="15.75" x14ac:dyDescent="0.25">
      <c r="A66" s="85">
        <v>1</v>
      </c>
      <c r="B66" s="4" t="s">
        <v>58</v>
      </c>
      <c r="C66" s="85" t="s">
        <v>59</v>
      </c>
      <c r="D66" s="85"/>
      <c r="E66" s="52">
        <v>61394</v>
      </c>
      <c r="F66" s="84"/>
      <c r="G66" s="61" t="s">
        <v>11</v>
      </c>
      <c r="H66" s="77"/>
      <c r="I66" s="18"/>
      <c r="J66" s="18"/>
    </row>
    <row r="67" spans="1:10" ht="15.75" x14ac:dyDescent="0.25">
      <c r="A67" s="85">
        <v>2</v>
      </c>
      <c r="B67" s="4" t="s">
        <v>60</v>
      </c>
      <c r="C67" s="85" t="s">
        <v>61</v>
      </c>
      <c r="D67" s="14" t="s">
        <v>7</v>
      </c>
      <c r="E67" s="46">
        <f>SUM(E68:E71)</f>
        <v>1196.3400000000001</v>
      </c>
      <c r="F67" s="14"/>
      <c r="G67" s="61" t="s">
        <v>11</v>
      </c>
      <c r="H67" s="77"/>
      <c r="I67" s="18"/>
      <c r="J67" s="18"/>
    </row>
    <row r="68" spans="1:10" ht="33.75" x14ac:dyDescent="0.25">
      <c r="A68" s="11" t="s">
        <v>126</v>
      </c>
      <c r="B68" s="4" t="s">
        <v>122</v>
      </c>
      <c r="C68" s="85" t="s">
        <v>61</v>
      </c>
      <c r="D68" s="14" t="s">
        <v>7</v>
      </c>
      <c r="E68" s="46">
        <v>664.2</v>
      </c>
      <c r="F68" s="85"/>
      <c r="G68" s="61" t="s">
        <v>11</v>
      </c>
      <c r="H68" s="77"/>
      <c r="I68" s="18"/>
      <c r="J68" s="18"/>
    </row>
    <row r="69" spans="1:10" ht="33.75" x14ac:dyDescent="0.25">
      <c r="A69" s="85" t="s">
        <v>127</v>
      </c>
      <c r="B69" s="4" t="s">
        <v>123</v>
      </c>
      <c r="C69" s="85" t="s">
        <v>61</v>
      </c>
      <c r="D69" s="14" t="s">
        <v>7</v>
      </c>
      <c r="E69" s="46">
        <v>205.5</v>
      </c>
      <c r="F69" s="85"/>
      <c r="G69" s="61"/>
      <c r="H69" s="77"/>
      <c r="I69" s="18"/>
      <c r="J69" s="18"/>
    </row>
    <row r="70" spans="1:10" ht="33.75" x14ac:dyDescent="0.25">
      <c r="A70" s="85" t="s">
        <v>128</v>
      </c>
      <c r="B70" s="4" t="s">
        <v>124</v>
      </c>
      <c r="C70" s="85" t="s">
        <v>61</v>
      </c>
      <c r="D70" s="14" t="s">
        <v>7</v>
      </c>
      <c r="E70" s="51">
        <v>326.64</v>
      </c>
      <c r="F70" s="32"/>
      <c r="G70" s="61"/>
      <c r="H70" s="77"/>
      <c r="I70" s="18"/>
      <c r="J70" s="18"/>
    </row>
    <row r="71" spans="1:10" ht="33.75" x14ac:dyDescent="0.25">
      <c r="A71" s="85" t="s">
        <v>129</v>
      </c>
      <c r="B71" s="4" t="s">
        <v>125</v>
      </c>
      <c r="C71" s="85" t="s">
        <v>61</v>
      </c>
      <c r="D71" s="14" t="s">
        <v>7</v>
      </c>
      <c r="E71" s="50"/>
      <c r="F71" s="84"/>
      <c r="G71" s="61"/>
      <c r="H71" s="77"/>
      <c r="I71" s="18"/>
      <c r="J71" s="18"/>
    </row>
    <row r="72" spans="1:10" x14ac:dyDescent="0.25">
      <c r="A72" s="85">
        <v>3</v>
      </c>
      <c r="B72" s="4" t="s">
        <v>62</v>
      </c>
      <c r="C72" s="85" t="s">
        <v>63</v>
      </c>
      <c r="D72" s="46">
        <f>SUM(D73:D76)</f>
        <v>25015.141600000003</v>
      </c>
      <c r="E72" s="46">
        <f>SUM(E73:E76)</f>
        <v>24999.092400000009</v>
      </c>
      <c r="F72" s="14"/>
      <c r="G72" s="69"/>
      <c r="H72" s="77"/>
      <c r="I72" s="18"/>
      <c r="J72" s="18"/>
    </row>
    <row r="73" spans="1:10" ht="33.75" x14ac:dyDescent="0.25">
      <c r="A73" s="85" t="s">
        <v>130</v>
      </c>
      <c r="B73" s="4" t="s">
        <v>118</v>
      </c>
      <c r="C73" s="85" t="s">
        <v>63</v>
      </c>
      <c r="D73" s="46">
        <v>2871.9146000000001</v>
      </c>
      <c r="E73" s="50">
        <v>2874.9023999999999</v>
      </c>
      <c r="F73" s="84"/>
      <c r="G73" s="61"/>
      <c r="H73" s="77"/>
      <c r="I73" s="18"/>
      <c r="J73" s="18"/>
    </row>
    <row r="74" spans="1:10" ht="33.75" x14ac:dyDescent="0.25">
      <c r="A74" s="85" t="s">
        <v>131</v>
      </c>
      <c r="B74" s="4" t="s">
        <v>119</v>
      </c>
      <c r="C74" s="85" t="s">
        <v>63</v>
      </c>
      <c r="D74" s="46">
        <v>2525.2749999999996</v>
      </c>
      <c r="E74" s="50">
        <v>2514.6464000000001</v>
      </c>
      <c r="F74" s="84"/>
      <c r="G74" s="61"/>
      <c r="H74" s="77"/>
      <c r="I74" s="18"/>
      <c r="J74" s="18"/>
    </row>
    <row r="75" spans="1:10" ht="33.75" x14ac:dyDescent="0.25">
      <c r="A75" s="85" t="s">
        <v>132</v>
      </c>
      <c r="B75" s="4" t="s">
        <v>120</v>
      </c>
      <c r="C75" s="85" t="s">
        <v>63</v>
      </c>
      <c r="D75" s="46">
        <v>14094.588</v>
      </c>
      <c r="E75" s="50">
        <v>14076.288600000011</v>
      </c>
      <c r="F75" s="84"/>
      <c r="G75" s="61"/>
      <c r="H75" s="77"/>
      <c r="I75" s="18"/>
      <c r="J75" s="81"/>
    </row>
    <row r="76" spans="1:10" ht="33.75" x14ac:dyDescent="0.25">
      <c r="A76" s="85" t="s">
        <v>133</v>
      </c>
      <c r="B76" s="4" t="s">
        <v>121</v>
      </c>
      <c r="C76" s="85" t="s">
        <v>63</v>
      </c>
      <c r="D76" s="46">
        <v>5523.3639999999996</v>
      </c>
      <c r="E76" s="50">
        <v>5533.2549999999992</v>
      </c>
      <c r="F76" s="84"/>
      <c r="G76" s="61"/>
      <c r="H76" s="82">
        <f>E77+E72</f>
        <v>50999.748400000011</v>
      </c>
      <c r="I76" s="18"/>
      <c r="J76" s="81"/>
    </row>
    <row r="77" spans="1:10" ht="15.75" x14ac:dyDescent="0.25">
      <c r="A77" s="85">
        <v>4</v>
      </c>
      <c r="B77" s="4" t="s">
        <v>64</v>
      </c>
      <c r="C77" s="85" t="s">
        <v>63</v>
      </c>
      <c r="D77" s="46">
        <f>SUM(D78:D81)</f>
        <v>26172.356</v>
      </c>
      <c r="E77" s="46">
        <f>SUM(E78:E81)</f>
        <v>26000.655999999999</v>
      </c>
      <c r="F77" s="14"/>
      <c r="G77" s="61" t="s">
        <v>11</v>
      </c>
      <c r="H77" s="77"/>
      <c r="I77" s="18"/>
      <c r="J77" s="18"/>
    </row>
    <row r="78" spans="1:10" ht="33.75" x14ac:dyDescent="0.25">
      <c r="A78" s="85" t="s">
        <v>138</v>
      </c>
      <c r="B78" s="4" t="s">
        <v>134</v>
      </c>
      <c r="C78" s="85" t="s">
        <v>63</v>
      </c>
      <c r="D78" s="46">
        <v>8267.7999999999993</v>
      </c>
      <c r="E78" s="50">
        <v>8018</v>
      </c>
      <c r="F78" s="84"/>
      <c r="G78" s="61" t="s">
        <v>11</v>
      </c>
      <c r="H78" s="77"/>
      <c r="I78" s="18"/>
      <c r="J78" s="18"/>
    </row>
    <row r="79" spans="1:10" ht="33.75" x14ac:dyDescent="0.25">
      <c r="A79" s="85" t="s">
        <v>139</v>
      </c>
      <c r="B79" s="4" t="s">
        <v>135</v>
      </c>
      <c r="C79" s="85" t="s">
        <v>63</v>
      </c>
      <c r="D79" s="46">
        <v>6798.2</v>
      </c>
      <c r="E79" s="50">
        <v>6770.9</v>
      </c>
      <c r="F79" s="84"/>
      <c r="G79" s="61"/>
      <c r="H79" s="77"/>
      <c r="I79" s="18"/>
      <c r="J79" s="18"/>
    </row>
    <row r="80" spans="1:10" ht="33.75" x14ac:dyDescent="0.25">
      <c r="A80" s="85" t="s">
        <v>140</v>
      </c>
      <c r="B80" s="4" t="s">
        <v>136</v>
      </c>
      <c r="C80" s="85" t="s">
        <v>63</v>
      </c>
      <c r="D80" s="46">
        <v>11106.356</v>
      </c>
      <c r="E80" s="50">
        <v>11211.755999999999</v>
      </c>
      <c r="F80" s="84"/>
      <c r="G80" s="61"/>
      <c r="H80" s="77"/>
      <c r="I80" s="18"/>
      <c r="J80" s="18"/>
    </row>
    <row r="81" spans="1:10" ht="33.75" x14ac:dyDescent="0.25">
      <c r="A81" s="85" t="s">
        <v>141</v>
      </c>
      <c r="B81" s="4" t="s">
        <v>137</v>
      </c>
      <c r="C81" s="85" t="s">
        <v>63</v>
      </c>
      <c r="D81" s="46">
        <v>0</v>
      </c>
      <c r="E81" s="46">
        <v>0</v>
      </c>
      <c r="F81" s="14"/>
      <c r="G81" s="61"/>
      <c r="H81" s="77"/>
      <c r="I81" s="18"/>
      <c r="J81" s="18"/>
    </row>
    <row r="82" spans="1:10" ht="15.75" x14ac:dyDescent="0.25">
      <c r="A82" s="85">
        <v>5</v>
      </c>
      <c r="B82" s="4" t="s">
        <v>65</v>
      </c>
      <c r="C82" s="85" t="s">
        <v>66</v>
      </c>
      <c r="D82" s="46">
        <f>SUM(D83:D86)</f>
        <v>19318.092000000001</v>
      </c>
      <c r="E82" s="46">
        <f>SUM(E83:E86)</f>
        <v>19421.08400000001</v>
      </c>
      <c r="F82" s="14"/>
      <c r="G82" s="61" t="s">
        <v>11</v>
      </c>
      <c r="H82" s="77"/>
      <c r="I82" s="18"/>
      <c r="J82" s="18"/>
    </row>
    <row r="83" spans="1:10" ht="18.75" x14ac:dyDescent="0.25">
      <c r="A83" s="85" t="s">
        <v>146</v>
      </c>
      <c r="B83" s="4" t="s">
        <v>142</v>
      </c>
      <c r="C83" s="85" t="s">
        <v>66</v>
      </c>
      <c r="D83" s="46">
        <v>2115.5569999999998</v>
      </c>
      <c r="E83" s="46">
        <v>2123.8079999999995</v>
      </c>
      <c r="F83" s="14"/>
      <c r="G83" s="61" t="s">
        <v>11</v>
      </c>
      <c r="H83" s="77"/>
      <c r="I83" s="18"/>
      <c r="J83" s="18"/>
    </row>
    <row r="84" spans="1:10" ht="33.75" x14ac:dyDescent="0.25">
      <c r="A84" s="85" t="s">
        <v>147</v>
      </c>
      <c r="B84" s="4" t="s">
        <v>143</v>
      </c>
      <c r="C84" s="85" t="s">
        <v>66</v>
      </c>
      <c r="D84" s="46">
        <v>1953.6149999999998</v>
      </c>
      <c r="E84" s="46">
        <v>1953.711</v>
      </c>
      <c r="F84" s="14"/>
      <c r="G84" s="61"/>
      <c r="H84" s="77"/>
      <c r="I84" s="18"/>
      <c r="J84" s="18"/>
    </row>
    <row r="85" spans="1:10" ht="33.75" x14ac:dyDescent="0.25">
      <c r="A85" s="85" t="s">
        <v>148</v>
      </c>
      <c r="B85" s="4" t="s">
        <v>144</v>
      </c>
      <c r="C85" s="85" t="s">
        <v>66</v>
      </c>
      <c r="D85" s="46">
        <v>12062.92</v>
      </c>
      <c r="E85" s="46">
        <v>12139.41500000001</v>
      </c>
      <c r="F85" s="14"/>
      <c r="G85" s="61"/>
      <c r="H85" s="77"/>
      <c r="I85" s="18"/>
      <c r="J85" s="18"/>
    </row>
    <row r="86" spans="1:10" ht="18.75" x14ac:dyDescent="0.25">
      <c r="A86" s="85" t="s">
        <v>149</v>
      </c>
      <c r="B86" s="4" t="s">
        <v>145</v>
      </c>
      <c r="C86" s="85" t="s">
        <v>66</v>
      </c>
      <c r="D86" s="46">
        <v>3186</v>
      </c>
      <c r="E86" s="46">
        <v>3204.1499999999996</v>
      </c>
      <c r="F86" s="14"/>
      <c r="G86" s="61"/>
      <c r="H86" s="77"/>
      <c r="I86" s="18"/>
      <c r="J86" s="18"/>
    </row>
    <row r="87" spans="1:10" ht="15.75" x14ac:dyDescent="0.25">
      <c r="A87" s="85">
        <v>6</v>
      </c>
      <c r="B87" s="4" t="s">
        <v>67</v>
      </c>
      <c r="C87" s="85" t="s">
        <v>55</v>
      </c>
      <c r="D87" s="53">
        <f>0.93/D82*100</f>
        <v>4.8141400299781161E-3</v>
      </c>
      <c r="E87" s="53">
        <f>0.93/E82*100</f>
        <v>4.7886101517299424E-3</v>
      </c>
      <c r="F87" s="15"/>
      <c r="G87" s="61" t="s">
        <v>11</v>
      </c>
      <c r="H87" s="77"/>
      <c r="I87" s="18"/>
      <c r="J87" s="18"/>
    </row>
    <row r="88" spans="1:10" ht="30" x14ac:dyDescent="0.25">
      <c r="A88" s="85">
        <v>7</v>
      </c>
      <c r="B88" s="4" t="s">
        <v>68</v>
      </c>
      <c r="C88" s="85" t="s">
        <v>10</v>
      </c>
      <c r="D88" s="47">
        <v>0</v>
      </c>
      <c r="E88" s="47">
        <v>9077</v>
      </c>
      <c r="F88" s="35"/>
      <c r="G88" s="61" t="s">
        <v>11</v>
      </c>
      <c r="H88" s="77"/>
      <c r="I88" s="18"/>
      <c r="J88" s="18"/>
    </row>
    <row r="89" spans="1:10" ht="15.75" x14ac:dyDescent="0.25">
      <c r="A89" s="11" t="s">
        <v>92</v>
      </c>
      <c r="B89" s="4" t="s">
        <v>69</v>
      </c>
      <c r="C89" s="85" t="s">
        <v>10</v>
      </c>
      <c r="D89" s="47">
        <v>0</v>
      </c>
      <c r="E89" s="47">
        <v>9077</v>
      </c>
      <c r="F89" s="35"/>
      <c r="G89" s="61" t="s">
        <v>11</v>
      </c>
      <c r="H89" s="77"/>
      <c r="I89" s="18"/>
      <c r="J89" s="18"/>
    </row>
    <row r="90" spans="1:10" ht="102" customHeight="1" x14ac:dyDescent="0.25">
      <c r="A90" s="85">
        <v>8</v>
      </c>
      <c r="B90" s="4" t="s">
        <v>70</v>
      </c>
      <c r="C90" s="85" t="s">
        <v>55</v>
      </c>
      <c r="D90" s="4" t="s">
        <v>150</v>
      </c>
      <c r="E90" s="84" t="s">
        <v>7</v>
      </c>
      <c r="F90" s="84"/>
      <c r="G90" s="61" t="s">
        <v>8</v>
      </c>
      <c r="H90" s="77"/>
      <c r="I90" s="18"/>
      <c r="J90" s="18"/>
    </row>
    <row r="91" spans="1:10" x14ac:dyDescent="0.25">
      <c r="H91" s="18"/>
      <c r="I91" s="18"/>
      <c r="J91" s="18"/>
    </row>
    <row r="92" spans="1:10" ht="34.5" customHeight="1" x14ac:dyDescent="0.25">
      <c r="A92" s="83"/>
      <c r="B92" s="83" t="s">
        <v>187</v>
      </c>
      <c r="C92" s="83"/>
      <c r="G92" s="18" t="s">
        <v>188</v>
      </c>
      <c r="I92" s="18"/>
      <c r="J92" s="18"/>
    </row>
    <row r="93" spans="1:10" x14ac:dyDescent="0.25">
      <c r="G93" s="18"/>
      <c r="I93" s="18"/>
      <c r="J93" s="18"/>
    </row>
    <row r="94" spans="1:10" ht="36" customHeight="1" x14ac:dyDescent="0.25">
      <c r="A94" s="83"/>
      <c r="B94" s="83" t="s">
        <v>189</v>
      </c>
      <c r="C94" s="83"/>
      <c r="G94" s="18" t="s">
        <v>190</v>
      </c>
      <c r="I94" s="18"/>
      <c r="J94" s="18"/>
    </row>
    <row r="95" spans="1:10" x14ac:dyDescent="0.25">
      <c r="H95" s="18"/>
      <c r="I95" s="18"/>
      <c r="J95" s="18"/>
    </row>
    <row r="96" spans="1:10" hidden="1" x14ac:dyDescent="0.25">
      <c r="B96" s="25" t="s">
        <v>159</v>
      </c>
      <c r="H96" s="18"/>
      <c r="I96" s="18"/>
      <c r="J96" s="18"/>
    </row>
    <row r="97" spans="2:10" ht="56.25" hidden="1" customHeight="1" x14ac:dyDescent="0.25">
      <c r="B97" s="97" t="s">
        <v>160</v>
      </c>
      <c r="C97" s="97"/>
      <c r="D97" s="97"/>
      <c r="E97" s="97"/>
      <c r="F97" s="97"/>
      <c r="G97" s="97"/>
      <c r="H97" s="74"/>
      <c r="I97" s="18"/>
      <c r="J97" s="18"/>
    </row>
    <row r="98" spans="2:10" ht="30" hidden="1" customHeight="1" x14ac:dyDescent="0.25">
      <c r="B98" s="97" t="s">
        <v>161</v>
      </c>
      <c r="C98" s="97"/>
      <c r="D98" s="97"/>
      <c r="E98" s="97"/>
      <c r="F98" s="97"/>
      <c r="G98" s="97"/>
      <c r="H98" s="74"/>
      <c r="I98" s="18"/>
      <c r="J98" s="18"/>
    </row>
    <row r="99" spans="2:10" ht="44.25" hidden="1" customHeight="1" x14ac:dyDescent="0.25">
      <c r="B99" s="97" t="s">
        <v>162</v>
      </c>
      <c r="C99" s="97"/>
      <c r="D99" s="97"/>
      <c r="E99" s="97"/>
      <c r="F99" s="97"/>
      <c r="G99" s="97"/>
      <c r="H99" s="74"/>
      <c r="I99" s="18"/>
      <c r="J99" s="18"/>
    </row>
    <row r="100" spans="2:10" ht="33.75" hidden="1" customHeight="1" x14ac:dyDescent="0.25">
      <c r="B100" s="97" t="s">
        <v>164</v>
      </c>
      <c r="C100" s="97"/>
      <c r="D100" s="97"/>
      <c r="E100" s="97"/>
      <c r="F100" s="97"/>
      <c r="G100" s="97"/>
      <c r="H100" s="86"/>
    </row>
    <row r="101" spans="2:10" ht="34.5" hidden="1" customHeight="1" x14ac:dyDescent="0.25">
      <c r="B101" s="97" t="s">
        <v>163</v>
      </c>
      <c r="C101" s="97"/>
      <c r="D101" s="97"/>
      <c r="E101" s="97"/>
      <c r="F101" s="97"/>
      <c r="G101" s="97"/>
      <c r="H101" s="86"/>
    </row>
  </sheetData>
  <mergeCells count="17">
    <mergeCell ref="E2:G2"/>
    <mergeCell ref="E3:G3"/>
    <mergeCell ref="B5:G5"/>
    <mergeCell ref="A12:A13"/>
    <mergeCell ref="B12:B13"/>
    <mergeCell ref="C12:C13"/>
    <mergeCell ref="D12:E12"/>
    <mergeCell ref="G12:G13"/>
    <mergeCell ref="B99:G99"/>
    <mergeCell ref="B100:G100"/>
    <mergeCell ref="B101:G101"/>
    <mergeCell ref="G18:G19"/>
    <mergeCell ref="G20:G21"/>
    <mergeCell ref="E51:E53"/>
    <mergeCell ref="G51:G53"/>
    <mergeCell ref="B97:G97"/>
    <mergeCell ref="B98:G98"/>
  </mergeCells>
  <pageMargins left="0.70866141732283472" right="0.70866141732283472" top="0.74803149606299213" bottom="0.74803149606299213" header="0.31496062992125984" footer="0.31496062992125984"/>
  <pageSetup paperSize="9" scale="42" orientation="portrait" horizontalDpi="180" verticalDpi="180" r:id="rId1"/>
  <rowBreaks count="1" manualBreakCount="1"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испр 28 июля 2015</vt:lpstr>
      <vt:lpstr>Лист3</vt:lpstr>
      <vt:lpstr>Лист1!Заголовки_для_печати</vt:lpstr>
      <vt:lpstr>'испр 28 июля 2015'!Область_печати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2015-10-15T07:08:43Z</dcterms:modified>
</cp:coreProperties>
</file>